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940" windowHeight="10110" activeTab="7"/>
  </bookViews>
  <sheets>
    <sheet name="бюджет всього" sheetId="7" r:id="rId1"/>
    <sheet name="бюджет вироб." sheetId="9" r:id="rId2"/>
    <sheet name="бюджет трансп." sheetId="10" r:id="rId3"/>
    <sheet name="бюджет пост." sheetId="11" r:id="rId4"/>
    <sheet name="інші всього" sheetId="12" r:id="rId5"/>
    <sheet name="інші вироб." sheetId="13" r:id="rId6"/>
    <sheet name="інші транспор." sheetId="14" r:id="rId7"/>
    <sheet name="інші постач." sheetId="15" r:id="rId8"/>
    <sheet name="Лист2" sheetId="2" r:id="rId9"/>
    <sheet name="Лист3" sheetId="3" r:id="rId10"/>
  </sheets>
  <calcPr calcId="124519"/>
</workbook>
</file>

<file path=xl/calcChain.xml><?xml version="1.0" encoding="utf-8"?>
<calcChain xmlns="http://schemas.openxmlformats.org/spreadsheetml/2006/main">
  <c r="G30" i="15"/>
  <c r="H36" i="13"/>
  <c r="H26" i="14"/>
  <c r="H33" i="7"/>
  <c r="H30" i="11"/>
  <c r="H26"/>
  <c r="H26" i="10"/>
  <c r="G30" i="11"/>
  <c r="G19" i="12"/>
  <c r="H29"/>
  <c r="G41"/>
  <c r="G42"/>
  <c r="G39"/>
  <c r="G33"/>
  <c r="G29"/>
  <c r="G25"/>
  <c r="G18"/>
  <c r="G14"/>
  <c r="G15"/>
  <c r="G16"/>
  <c r="G17"/>
  <c r="G20"/>
  <c r="G33" i="7"/>
  <c r="H29"/>
  <c r="H19"/>
  <c r="G41"/>
  <c r="G42"/>
  <c r="G39"/>
  <c r="G29"/>
  <c r="G25"/>
  <c r="G22" s="1"/>
  <c r="G20"/>
  <c r="G19"/>
  <c r="G18"/>
  <c r="H40" i="13"/>
  <c r="H41"/>
  <c r="H42"/>
  <c r="H39"/>
  <c r="H24"/>
  <c r="H25"/>
  <c r="H23"/>
  <c r="H19"/>
  <c r="H19" i="12" s="1"/>
  <c r="H20" i="13"/>
  <c r="G38"/>
  <c r="H24" i="9"/>
  <c r="H25"/>
  <c r="H23"/>
  <c r="G38"/>
  <c r="H40" i="15"/>
  <c r="H41"/>
  <c r="H42"/>
  <c r="H39"/>
  <c r="H33"/>
  <c r="H31"/>
  <c r="H28"/>
  <c r="G38"/>
  <c r="H26" i="7"/>
  <c r="H20"/>
  <c r="G38" i="11"/>
  <c r="H33" i="10"/>
  <c r="H25"/>
  <c r="H40" i="14"/>
  <c r="H41"/>
  <c r="H42"/>
  <c r="H39"/>
  <c r="H33"/>
  <c r="H32"/>
  <c r="H31"/>
  <c r="H25"/>
  <c r="H23"/>
  <c r="H21"/>
  <c r="H20"/>
  <c r="G38"/>
  <c r="G38" i="10"/>
  <c r="H40"/>
  <c r="H41"/>
  <c r="H42"/>
  <c r="H39"/>
  <c r="H34"/>
  <c r="H35"/>
  <c r="H42" i="12" l="1"/>
  <c r="H11" i="13"/>
  <c r="H22"/>
  <c r="H11" i="7"/>
  <c r="H25" i="12"/>
  <c r="H30"/>
  <c r="H20"/>
  <c r="H11" s="1"/>
  <c r="H23"/>
  <c r="H25" i="7"/>
  <c r="G11"/>
  <c r="H23"/>
  <c r="G26"/>
  <c r="H41" i="12"/>
  <c r="H39"/>
  <c r="H39" i="7"/>
  <c r="H38" s="1"/>
  <c r="H38" i="13"/>
  <c r="H38" i="9"/>
  <c r="G11" i="12"/>
  <c r="G30" i="10"/>
  <c r="H22" i="7" l="1"/>
  <c r="H10" s="1"/>
  <c r="H38" i="12"/>
  <c r="G34" l="1"/>
  <c r="H26" i="15"/>
  <c r="H22"/>
  <c r="H11"/>
  <c r="G11"/>
  <c r="H11" i="14"/>
  <c r="G11"/>
  <c r="H34" i="12"/>
  <c r="H22"/>
  <c r="H30" i="7"/>
  <c r="H22" i="11"/>
  <c r="H11"/>
  <c r="G11"/>
  <c r="H30" i="10"/>
  <c r="H22"/>
  <c r="H10" s="1"/>
  <c r="H22" i="9"/>
  <c r="G38" i="7"/>
  <c r="H10" i="15" l="1"/>
  <c r="H36" s="1"/>
  <c r="G26" i="14"/>
  <c r="G30"/>
  <c r="G11" i="10"/>
  <c r="G22"/>
  <c r="G11" i="9"/>
  <c r="G38" i="12"/>
  <c r="G22" i="15"/>
  <c r="G22" i="14"/>
  <c r="H26" i="12"/>
  <c r="H22" i="14"/>
  <c r="H30"/>
  <c r="G22" i="13"/>
  <c r="G26"/>
  <c r="H43" i="7"/>
  <c r="G10"/>
  <c r="H26" i="9"/>
  <c r="H11"/>
  <c r="G22"/>
  <c r="H36" i="11"/>
  <c r="H36" i="10"/>
  <c r="H30" i="9"/>
  <c r="H43" i="12" l="1"/>
  <c r="H10" i="9"/>
  <c r="H36" s="1"/>
  <c r="H46" i="12"/>
  <c r="H44" i="7"/>
  <c r="G10" i="14"/>
  <c r="G36" s="1"/>
  <c r="G11" i="13"/>
  <c r="G22" i="11"/>
  <c r="G10" s="1"/>
  <c r="G26" i="10"/>
  <c r="G10" s="1"/>
  <c r="G26" i="9"/>
  <c r="G10" s="1"/>
  <c r="G30"/>
  <c r="G30" i="7"/>
  <c r="G26" i="15"/>
  <c r="G22" i="12"/>
  <c r="H43" i="15"/>
  <c r="H44" s="1"/>
  <c r="H43" i="13"/>
  <c r="H36" i="14"/>
  <c r="H43" s="1"/>
  <c r="H46" i="7"/>
  <c r="H43" i="11"/>
  <c r="H46" i="10"/>
  <c r="H43"/>
  <c r="H44" i="12" l="1"/>
  <c r="G43" i="9"/>
  <c r="G36" i="7"/>
  <c r="G46" s="1"/>
  <c r="G30" i="12"/>
  <c r="G26"/>
  <c r="G10" i="15"/>
  <c r="H44" i="13"/>
  <c r="H46" i="14"/>
  <c r="G46"/>
  <c r="G43"/>
  <c r="H44" i="11"/>
  <c r="H44" i="10"/>
  <c r="H43" i="9"/>
  <c r="G46" l="1"/>
  <c r="H46" s="1"/>
  <c r="G36" i="11"/>
  <c r="G43" i="7"/>
  <c r="G36" i="15"/>
  <c r="H44" i="14"/>
  <c r="G46" i="13"/>
  <c r="H46" s="1"/>
  <c r="G43"/>
  <c r="G43" i="10"/>
  <c r="G46"/>
  <c r="H44" i="9"/>
  <c r="G43" i="11" l="1"/>
  <c r="G46"/>
  <c r="H46" s="1"/>
  <c r="G36" i="12"/>
  <c r="G46" i="15"/>
  <c r="H46" s="1"/>
  <c r="G43"/>
  <c r="G46" i="12" l="1"/>
  <c r="G43"/>
</calcChain>
</file>

<file path=xl/sharedStrings.xml><?xml version="1.0" encoding="utf-8"?>
<sst xmlns="http://schemas.openxmlformats.org/spreadsheetml/2006/main" count="624" uniqueCount="90">
  <si>
    <t>Без ПДВ</t>
  </si>
  <si>
    <t>№ з/п</t>
  </si>
  <si>
    <t>Найменування показників</t>
  </si>
  <si>
    <t>тис.грн. на рік</t>
  </si>
  <si>
    <t>грн/Гкал</t>
  </si>
  <si>
    <t>Виробнича собівартість, у т.ч.:</t>
  </si>
  <si>
    <t>прямі матеріальні витрати, у т.ч.:</t>
  </si>
  <si>
    <t>витрати на паливо для виробництва теплової енергії котельнями</t>
  </si>
  <si>
    <t>витрати на електроенергію</t>
  </si>
  <si>
    <t>собівартість теплової енергії ТЕЦ,ТЕС,АЕС,КГУ, у т.ч.:</t>
  </si>
  <si>
    <t>1.1.3.1</t>
  </si>
  <si>
    <t>витрати на паливо у собівартості теплової енергії ТЕЦ,ТЕС,АЕС</t>
  </si>
  <si>
    <t>1.1.4.1</t>
  </si>
  <si>
    <t>витрати на паливо у витратах на покупну теплову енергію</t>
  </si>
  <si>
    <t>транспортуван.теплової енергії тепловими мережами інших підприємств</t>
  </si>
  <si>
    <t>вода для технологічних потреб та водовідведення</t>
  </si>
  <si>
    <t>матеріали,запасні частини та інші матеріальні ресурси</t>
  </si>
  <si>
    <t>прямі витрати на оплату праці</t>
  </si>
  <si>
    <t>інші прямі витрати, у т.ч.</t>
  </si>
  <si>
    <t>амортизаційні відрахування</t>
  </si>
  <si>
    <t>відрахування на соціальні заходи</t>
  </si>
  <si>
    <t>інші прямі витрати</t>
  </si>
  <si>
    <t xml:space="preserve">витрати на оплату праці </t>
  </si>
  <si>
    <t>інші витрати</t>
  </si>
  <si>
    <t>Адміністративні витрати, у т.ч.:</t>
  </si>
  <si>
    <t xml:space="preserve">витрати на оплату праці  </t>
  </si>
  <si>
    <t>2.3.</t>
  </si>
  <si>
    <t>Інші операційні витрати</t>
  </si>
  <si>
    <t>Фінансові витрати</t>
  </si>
  <si>
    <t>Повна собівартість</t>
  </si>
  <si>
    <t>Витрати на покриття втрат</t>
  </si>
  <si>
    <t>Розрахунковий прибуток, у т.ч.:</t>
  </si>
  <si>
    <t>податок на прибуток</t>
  </si>
  <si>
    <t>резервний фонд (капітал) та дивіденди</t>
  </si>
  <si>
    <t>на розвиток виробництва (виробничі інвестиції)</t>
  </si>
  <si>
    <t>інше використання прибутку (прибуток у тарифах ТЕЦ, ТЕС, КГУ)</t>
  </si>
  <si>
    <t>Вартість теплової енергії за відповідним тарифом</t>
  </si>
  <si>
    <t>Обсяг реалізації теплової енергії власним споживачам, Гкал</t>
  </si>
  <si>
    <t>Рівень рентабельності, %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</si>
  <si>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</si>
  <si>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</si>
  <si>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</si>
  <si>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</si>
  <si>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</si>
  <si>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</si>
  <si>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</si>
  <si>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</si>
  <si>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1.2</t>
  </si>
  <si>
    <t>1.3</t>
  </si>
  <si>
    <t>1.3.1</t>
  </si>
  <si>
    <t>1.3.2</t>
  </si>
  <si>
    <t>1.3.3.</t>
  </si>
  <si>
    <t>1.4</t>
  </si>
  <si>
    <t>1.4.1</t>
  </si>
  <si>
    <t>1.4.2</t>
  </si>
  <si>
    <t>1.4.3</t>
  </si>
  <si>
    <t>2.1</t>
  </si>
  <si>
    <t>2.2</t>
  </si>
  <si>
    <t>7.1</t>
  </si>
  <si>
    <t>7.2</t>
  </si>
  <si>
    <t>7.3</t>
  </si>
  <si>
    <t>7.4</t>
  </si>
  <si>
    <t>витрати на покупну теплову енергію у т.ч.:</t>
  </si>
  <si>
    <t>загальновиробничі витрати, у т.ч.:</t>
  </si>
  <si>
    <t>для потреб бюджетних установ</t>
  </si>
  <si>
    <t>для потреб інших споживачів</t>
  </si>
  <si>
    <t xml:space="preserve">Структура  тарифу на теплову енергію по КП БРР "Балаклійські теплові мережі" </t>
  </si>
  <si>
    <t xml:space="preserve">Структура  тарифу на виробництво теплової енергії по КП БРР "Балаклійські теплові мережі" </t>
  </si>
  <si>
    <t xml:space="preserve">Структура  тарифу на транспортування теплової енергії по КП БРР "Балаклійські теплові мережі" </t>
  </si>
  <si>
    <t xml:space="preserve">Структура  тарифу на постачання теплової енергії по КП БРР "Балаклійські теплові мережі" </t>
  </si>
  <si>
    <t>Витрати на покриття втрат теплової енергії в мережах</t>
  </si>
  <si>
    <t>відпуск теплової енергії з колекторів, Гкал</t>
  </si>
  <si>
    <t>витрати на відшкодування втрат теплової енергії в мережах</t>
  </si>
  <si>
    <t>витрати на покриття втрат теплової енергії в мережах</t>
  </si>
  <si>
    <t>10</t>
  </si>
  <si>
    <t>11</t>
  </si>
  <si>
    <t>Тариф на теплову енергію, грн/Гкал</t>
  </si>
  <si>
    <t xml:space="preserve">до рішення XI сесії Ізюмської </t>
  </si>
  <si>
    <t>районної ради VIII скликання</t>
  </si>
  <si>
    <t>від 30.09.2021р. №149-VIII</t>
  </si>
  <si>
    <t xml:space="preserve">Заступник голови районної ради </t>
  </si>
  <si>
    <t>Сергій ШУТЬКО</t>
  </si>
  <si>
    <t>Додаток №2</t>
  </si>
  <si>
    <t>Додаток №1</t>
  </si>
  <si>
    <t>Додаток №4</t>
  </si>
  <si>
    <t>Додаток №3</t>
  </si>
  <si>
    <t>Додаток №5</t>
  </si>
  <si>
    <t>Додаток №6</t>
  </si>
  <si>
    <t>Додаток №7</t>
  </si>
  <si>
    <t>Додаток №8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</si>
</sst>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1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Border="1"/>
    <xf numFmtId="0" fontId="0" fillId="0" borderId="0" xfId="0" applyBorder="1" applyAlignment="1">
      <alignment horizontal="left" vertical="center" wrapText="1"/>
    </xf>
    <xf numFmtId="165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K56" sqref="K56"/>
    </sheetView>
  </sheetViews>
  <sheetFormatPr defaultRowHeight="15"/>
  <cols>
    <col min="1" max="1" width="6.28515625" customWidth="1"/>
    <col min="6" max="6" width="23.5703125" customWidth="1"/>
    <col min="7" max="7" width="10.5703125" customWidth="1"/>
    <col min="8" max="8" width="9.42578125" customWidth="1"/>
  </cols>
  <sheetData>
    <row r="1" spans="1:8">
      <c r="A1" s="8"/>
      <c r="B1" s="8"/>
      <c r="C1" s="8"/>
      <c r="D1" s="8"/>
      <c r="E1" s="8"/>
      <c r="F1" s="13" t="s">
        <v>83</v>
      </c>
      <c r="G1" s="13"/>
      <c r="H1" s="13"/>
    </row>
    <row r="2" spans="1:8">
      <c r="A2" s="8"/>
      <c r="B2" s="8"/>
      <c r="C2" s="8"/>
      <c r="D2" s="8"/>
      <c r="E2" s="8"/>
      <c r="F2" s="13" t="s">
        <v>77</v>
      </c>
      <c r="G2" s="13"/>
      <c r="H2" s="13"/>
    </row>
    <row r="3" spans="1:8">
      <c r="A3" s="8"/>
      <c r="B3" s="8"/>
      <c r="C3" s="8"/>
      <c r="D3" s="8"/>
      <c r="E3" s="8"/>
      <c r="F3" s="13" t="s">
        <v>78</v>
      </c>
      <c r="G3" s="13"/>
      <c r="H3" s="13"/>
    </row>
    <row r="4" spans="1:8">
      <c r="A4" s="8"/>
      <c r="B4" s="8"/>
      <c r="C4" s="8"/>
      <c r="D4" s="8"/>
      <c r="E4" s="8"/>
      <c r="F4" s="13" t="s">
        <v>79</v>
      </c>
      <c r="G4" s="13"/>
      <c r="H4" s="13"/>
    </row>
    <row r="5" spans="1:8">
      <c r="A5" s="13" t="s">
        <v>66</v>
      </c>
      <c r="B5" s="13"/>
      <c r="C5" s="13"/>
      <c r="D5" s="13"/>
      <c r="E5" s="13"/>
      <c r="F5" s="13"/>
      <c r="G5" s="13"/>
      <c r="H5" s="13"/>
    </row>
    <row r="6" spans="1:8">
      <c r="H6" t="s">
        <v>0</v>
      </c>
    </row>
    <row r="7" spans="1:8" ht="33" customHeight="1">
      <c r="A7" s="16" t="s">
        <v>1</v>
      </c>
      <c r="B7" s="18" t="s">
        <v>2</v>
      </c>
      <c r="C7" s="19"/>
      <c r="D7" s="19"/>
      <c r="E7" s="19"/>
      <c r="F7" s="20"/>
      <c r="G7" s="24" t="s">
        <v>64</v>
      </c>
      <c r="H7" s="25"/>
    </row>
    <row r="8" spans="1:8" ht="29.25" customHeight="1">
      <c r="A8" s="17"/>
      <c r="B8" s="21"/>
      <c r="C8" s="22"/>
      <c r="D8" s="22"/>
      <c r="E8" s="22"/>
      <c r="F8" s="23"/>
      <c r="G8" s="2" t="s">
        <v>3</v>
      </c>
      <c r="H8" s="3" t="s">
        <v>4</v>
      </c>
    </row>
    <row r="9" spans="1:8">
      <c r="A9" s="4">
        <v>1</v>
      </c>
      <c r="B9" s="15">
        <v>2</v>
      </c>
      <c r="C9" s="15"/>
      <c r="D9" s="15"/>
      <c r="E9" s="15"/>
      <c r="F9" s="15"/>
      <c r="G9" s="3">
        <v>3</v>
      </c>
      <c r="H9" s="3">
        <v>4</v>
      </c>
    </row>
    <row r="10" spans="1:8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48036.102999999996</v>
      </c>
      <c r="H10" s="5">
        <f>H11+H21+H22+H26</f>
        <v>3007.2211062856418</v>
      </c>
    </row>
    <row r="11" spans="1:8">
      <c r="A11" s="4" t="s">
        <v>39</v>
      </c>
      <c r="B11" s="26" t="s">
        <v>6</v>
      </c>
      <c r="C11" s="26"/>
      <c r="D11" s="26"/>
      <c r="E11" s="26"/>
      <c r="F11" s="26"/>
      <c r="G11" s="6">
        <f>G12+G13+G18+G19+G20</f>
        <v>39871.812999999995</v>
      </c>
      <c r="H11" s="5">
        <f>H12+H13+H18+H19+H20</f>
        <v>2492.4300000000003</v>
      </c>
    </row>
    <row r="12" spans="1:8" ht="27.75" customHeight="1">
      <c r="A12" s="4" t="s">
        <v>40</v>
      </c>
      <c r="B12" s="14" t="s">
        <v>7</v>
      </c>
      <c r="C12" s="14"/>
      <c r="D12" s="14"/>
      <c r="E12" s="14"/>
      <c r="F12" s="14"/>
      <c r="G12" s="1">
        <v>35525.216999999997</v>
      </c>
      <c r="H12" s="5">
        <v>2207.71</v>
      </c>
    </row>
    <row r="13" spans="1:8">
      <c r="A13" s="4" t="s">
        <v>41</v>
      </c>
      <c r="B13" s="14" t="s">
        <v>8</v>
      </c>
      <c r="C13" s="14"/>
      <c r="D13" s="14"/>
      <c r="E13" s="14"/>
      <c r="F13" s="14"/>
      <c r="G13" s="6">
        <v>2096.893</v>
      </c>
      <c r="H13" s="5">
        <v>130.31</v>
      </c>
    </row>
    <row r="14" spans="1:8" ht="12.7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8" ht="20.2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8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6.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6.5" customHeight="1">
      <c r="A18" s="4" t="s">
        <v>44</v>
      </c>
      <c r="B18" s="14" t="s">
        <v>73</v>
      </c>
      <c r="C18" s="14"/>
      <c r="D18" s="14"/>
      <c r="E18" s="14"/>
      <c r="F18" s="14"/>
      <c r="G18" s="1">
        <f>'бюджет трансп.'!G19</f>
        <v>1985.808</v>
      </c>
      <c r="H18" s="5">
        <v>137.24</v>
      </c>
    </row>
    <row r="19" spans="1:8" ht="13.5" customHeight="1">
      <c r="A19" s="4" t="s">
        <v>45</v>
      </c>
      <c r="B19" s="14" t="s">
        <v>15</v>
      </c>
      <c r="C19" s="14"/>
      <c r="D19" s="14"/>
      <c r="E19" s="14"/>
      <c r="F19" s="14"/>
      <c r="G19" s="1">
        <f>'бюджет вироб.'!G19+'бюджет пост.'!G19</f>
        <v>62.151000000000003</v>
      </c>
      <c r="H19" s="5">
        <f>'бюджет вироб.'!H19+'бюджет пост.'!H19</f>
        <v>3.86</v>
      </c>
    </row>
    <row r="20" spans="1:8" ht="14.25" customHeight="1">
      <c r="A20" s="4" t="s">
        <v>46</v>
      </c>
      <c r="B20" s="14" t="s">
        <v>16</v>
      </c>
      <c r="C20" s="14"/>
      <c r="D20" s="14"/>
      <c r="E20" s="14"/>
      <c r="F20" s="14"/>
      <c r="G20" s="6">
        <f>'бюджет вироб.'!G20+'бюджет трансп.'!G20+'бюджет пост.'!G20</f>
        <v>201.74399999999997</v>
      </c>
      <c r="H20" s="5">
        <f>'бюджет вироб.'!H20+'бюджет трансп.'!H20+'бюджет пост.'!H20</f>
        <v>13.31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5744.7820000000002</v>
      </c>
      <c r="H21" s="5">
        <v>362.52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1323.2239999999999</v>
      </c>
      <c r="H22" s="5">
        <f>H23+H24+H25</f>
        <v>83.771106285641551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59.031999999999996</v>
      </c>
      <c r="H23" s="5">
        <f>'бюджет вироб.'!H23+'бюджет трансп.'!H23+'бюджет пост.'!H23</f>
        <v>4.0011062856415585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1">
        <v>1263.8510000000001</v>
      </c>
      <c r="H24" s="5">
        <v>79.75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1">
        <f>'бюджет вироб.'!G25+'бюджет трансп.'!G25+'бюджет пост.'!G25</f>
        <v>0.34100000000000003</v>
      </c>
      <c r="H25" s="5">
        <f>'бюджет вироб.'!H25+'бюджет трансп.'!H25+'бюджет пост.'!H25</f>
        <v>0.02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1096.2840000000001</v>
      </c>
      <c r="H26" s="5">
        <f>H27+H28+H29</f>
        <v>68.5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557.15700000000004</v>
      </c>
      <c r="H27" s="5">
        <v>34.82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122.575</v>
      </c>
      <c r="H28" s="5">
        <v>7.65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6">
        <f>'бюджет вироб.'!G29+'бюджет трансп.'!G29+'бюджет пост.'!G29</f>
        <v>416.55199999999996</v>
      </c>
      <c r="H29" s="5">
        <f>'бюджет вироб.'!H29+'бюджет трансп.'!H29+'бюджет пост.'!H29</f>
        <v>26.030000000000005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1503.5770000000002</v>
      </c>
      <c r="H30" s="5">
        <f>H31+H32+H33</f>
        <v>93.951181427382295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1029.385</v>
      </c>
      <c r="H31" s="5">
        <v>64.33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226.46600000000001</v>
      </c>
      <c r="H32" s="5">
        <v>14.15</v>
      </c>
    </row>
    <row r="33" spans="1:9">
      <c r="A33" s="4" t="s">
        <v>26</v>
      </c>
      <c r="B33" s="14" t="s">
        <v>23</v>
      </c>
      <c r="C33" s="14"/>
      <c r="D33" s="14"/>
      <c r="E33" s="14"/>
      <c r="F33" s="14"/>
      <c r="G33" s="6">
        <f>'бюджет вироб.'!G33+'бюджет трансп.'!G33+'бюджет пост.'!G33</f>
        <v>247.726</v>
      </c>
      <c r="H33" s="5">
        <f>'бюджет вироб.'!H33+'бюджет трансп.'!H33+'бюджет пост.'!H33</f>
        <v>15.471181427382298</v>
      </c>
    </row>
    <row r="34" spans="1:9">
      <c r="A34" s="4">
        <v>3</v>
      </c>
      <c r="B34" s="14" t="s">
        <v>27</v>
      </c>
      <c r="C34" s="14"/>
      <c r="D34" s="14"/>
      <c r="E34" s="14"/>
      <c r="F34" s="14"/>
      <c r="G34" s="6"/>
      <c r="H34" s="5"/>
    </row>
    <row r="35" spans="1:9">
      <c r="A35" s="4">
        <v>4</v>
      </c>
      <c r="B35" s="14" t="s">
        <v>28</v>
      </c>
      <c r="C35" s="14"/>
      <c r="D35" s="14"/>
      <c r="E35" s="14"/>
      <c r="F35" s="14"/>
      <c r="G35" s="6"/>
      <c r="H35" s="1"/>
    </row>
    <row r="36" spans="1:9">
      <c r="A36" s="4">
        <v>5</v>
      </c>
      <c r="B36" s="26" t="s">
        <v>29</v>
      </c>
      <c r="C36" s="26"/>
      <c r="D36" s="26"/>
      <c r="E36" s="26"/>
      <c r="F36" s="26"/>
      <c r="G36" s="6">
        <f>G30+G10</f>
        <v>49539.679999999993</v>
      </c>
      <c r="H36" s="5">
        <v>3101.16</v>
      </c>
    </row>
    <row r="37" spans="1:9">
      <c r="A37" s="4">
        <v>6</v>
      </c>
      <c r="B37" s="14" t="s">
        <v>30</v>
      </c>
      <c r="C37" s="14"/>
      <c r="D37" s="14"/>
      <c r="E37" s="14"/>
      <c r="F37" s="14"/>
      <c r="G37" s="1"/>
      <c r="H37" s="1"/>
    </row>
    <row r="38" spans="1:9">
      <c r="A38" s="4">
        <v>7</v>
      </c>
      <c r="B38" s="26" t="s">
        <v>31</v>
      </c>
      <c r="C38" s="26"/>
      <c r="D38" s="26"/>
      <c r="E38" s="26"/>
      <c r="F38" s="26"/>
      <c r="G38" s="1">
        <f>G39+G40+G41+G42</f>
        <v>993.72400000000005</v>
      </c>
      <c r="H38" s="5">
        <f>H39+H41+H42</f>
        <v>62.665176397091017</v>
      </c>
    </row>
    <row r="39" spans="1:9">
      <c r="A39" s="4" t="s">
        <v>58</v>
      </c>
      <c r="B39" s="14" t="s">
        <v>32</v>
      </c>
      <c r="C39" s="14"/>
      <c r="D39" s="14"/>
      <c r="E39" s="14"/>
      <c r="F39" s="14"/>
      <c r="G39" s="1">
        <f>'бюджет вироб.'!G39+'бюджет трансп.'!G39+'бюджет пост.'!G39</f>
        <v>177.55100000000002</v>
      </c>
      <c r="H39" s="5">
        <f>'бюджет вироб.'!H39+'бюджет трансп.'!H39+'бюджет пост.'!H39</f>
        <v>11.195176397091014</v>
      </c>
    </row>
    <row r="40" spans="1:9">
      <c r="A40" s="4" t="s">
        <v>59</v>
      </c>
      <c r="B40" s="14" t="s">
        <v>33</v>
      </c>
      <c r="C40" s="14"/>
      <c r="D40" s="14"/>
      <c r="E40" s="14"/>
      <c r="F40" s="14"/>
      <c r="G40" s="1"/>
      <c r="H40" s="5"/>
    </row>
    <row r="41" spans="1:9">
      <c r="A41" s="4" t="s">
        <v>60</v>
      </c>
      <c r="B41" s="14" t="s">
        <v>34</v>
      </c>
      <c r="C41" s="14"/>
      <c r="D41" s="14"/>
      <c r="E41" s="14"/>
      <c r="F41" s="14"/>
      <c r="G41" s="1">
        <f>'бюджет вироб.'!G41+'бюджет трансп.'!G41+'бюджет пост.'!G41</f>
        <v>361.755</v>
      </c>
      <c r="H41" s="5">
        <v>22.81</v>
      </c>
    </row>
    <row r="42" spans="1:9">
      <c r="A42" s="4" t="s">
        <v>61</v>
      </c>
      <c r="B42" s="14" t="s">
        <v>35</v>
      </c>
      <c r="C42" s="14"/>
      <c r="D42" s="14"/>
      <c r="E42" s="14"/>
      <c r="F42" s="14"/>
      <c r="G42" s="1">
        <f>'бюджет вироб.'!G42+'бюджет трансп.'!G42+'бюджет пост.'!G42</f>
        <v>454.41800000000001</v>
      </c>
      <c r="H42" s="5">
        <v>28.66</v>
      </c>
    </row>
    <row r="43" spans="1:9">
      <c r="A43" s="4">
        <v>8</v>
      </c>
      <c r="B43" s="26" t="s">
        <v>36</v>
      </c>
      <c r="C43" s="26"/>
      <c r="D43" s="26"/>
      <c r="E43" s="26"/>
      <c r="F43" s="26"/>
      <c r="G43" s="6">
        <f>G38+G36</f>
        <v>50533.403999999995</v>
      </c>
      <c r="H43" s="5">
        <f>H38+H36</f>
        <v>3163.8251763970907</v>
      </c>
    </row>
    <row r="44" spans="1:9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3163.8251763970907</v>
      </c>
      <c r="I44" s="11"/>
    </row>
    <row r="45" spans="1:9" ht="14.25" customHeight="1">
      <c r="A45" s="4" t="s">
        <v>74</v>
      </c>
      <c r="B45" s="26" t="s">
        <v>37</v>
      </c>
      <c r="C45" s="26"/>
      <c r="D45" s="26"/>
      <c r="E45" s="26"/>
      <c r="F45" s="26"/>
      <c r="G45" s="1">
        <v>14470.334999999999</v>
      </c>
      <c r="H45" s="1"/>
    </row>
    <row r="46" spans="1:9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2.0059152582334003</v>
      </c>
      <c r="H46" s="10">
        <f>H38/H36*100</f>
        <v>2.0207011697910144</v>
      </c>
    </row>
    <row r="49" spans="1:8" ht="18.75">
      <c r="A49" s="28" t="s">
        <v>80</v>
      </c>
      <c r="B49" s="28"/>
      <c r="C49" s="28"/>
      <c r="D49" s="28"/>
      <c r="E49" s="28"/>
      <c r="G49" s="27" t="s">
        <v>81</v>
      </c>
      <c r="H49" s="27"/>
    </row>
  </sheetData>
  <mergeCells count="48">
    <mergeCell ref="F2:H2"/>
    <mergeCell ref="F3:H3"/>
    <mergeCell ref="F4:H4"/>
    <mergeCell ref="A49:E49"/>
    <mergeCell ref="G49:H49"/>
    <mergeCell ref="B40:F40"/>
    <mergeCell ref="B41:F41"/>
    <mergeCell ref="B18:F18"/>
    <mergeCell ref="B19:F19"/>
    <mergeCell ref="B20:F20"/>
    <mergeCell ref="B27:F27"/>
    <mergeCell ref="B28:F28"/>
    <mergeCell ref="B29:F29"/>
    <mergeCell ref="B30:F30"/>
    <mergeCell ref="B31:F31"/>
    <mergeCell ref="B32:F32"/>
    <mergeCell ref="B39:F39"/>
    <mergeCell ref="B45:F45"/>
    <mergeCell ref="B46:F46"/>
    <mergeCell ref="B21:F21"/>
    <mergeCell ref="B10:F10"/>
    <mergeCell ref="B11:F11"/>
    <mergeCell ref="B42:F42"/>
    <mergeCell ref="B43:F43"/>
    <mergeCell ref="B34:F34"/>
    <mergeCell ref="B35:F35"/>
    <mergeCell ref="B36:F36"/>
    <mergeCell ref="B37:F37"/>
    <mergeCell ref="B38:F38"/>
    <mergeCell ref="B44:F44"/>
    <mergeCell ref="B33:F33"/>
    <mergeCell ref="B22:F22"/>
    <mergeCell ref="B26:F26"/>
    <mergeCell ref="A5:H5"/>
    <mergeCell ref="B23:F23"/>
    <mergeCell ref="B24:F24"/>
    <mergeCell ref="B25:F25"/>
    <mergeCell ref="B17:F17"/>
    <mergeCell ref="B9:F9"/>
    <mergeCell ref="A7:A8"/>
    <mergeCell ref="B7:F8"/>
    <mergeCell ref="G7:H7"/>
    <mergeCell ref="B12:F12"/>
    <mergeCell ref="B13:F13"/>
    <mergeCell ref="B14:F14"/>
    <mergeCell ref="B15:F15"/>
    <mergeCell ref="B16:F16"/>
    <mergeCell ref="F1:H1"/>
  </mergeCells>
  <pageMargins left="0.7" right="0.7" top="0.44" bottom="0.39" header="0.3" footer="0.2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opLeftCell="A31" workbookViewId="0">
      <selection activeCell="G49" sqref="G49:H49"/>
    </sheetView>
  </sheetViews>
  <sheetFormatPr defaultRowHeight="15"/>
  <cols>
    <col min="1" max="1" width="5.85546875" customWidth="1"/>
    <col min="6" max="6" width="21.140625" customWidth="1"/>
    <col min="7" max="7" width="12.28515625" customWidth="1"/>
    <col min="8" max="8" width="10.5703125" customWidth="1"/>
  </cols>
  <sheetData>
    <row r="1" spans="1:9">
      <c r="A1" s="8"/>
      <c r="B1" s="8"/>
      <c r="C1" s="8"/>
      <c r="D1" s="8"/>
      <c r="E1" s="8"/>
      <c r="F1" s="13" t="s">
        <v>82</v>
      </c>
      <c r="G1" s="13"/>
      <c r="H1" s="13"/>
      <c r="I1" s="8"/>
    </row>
    <row r="2" spans="1:9">
      <c r="A2" s="12"/>
      <c r="B2" s="12"/>
      <c r="C2" s="12"/>
      <c r="D2" s="12"/>
      <c r="E2" s="12"/>
      <c r="F2" s="13" t="s">
        <v>77</v>
      </c>
      <c r="G2" s="13"/>
      <c r="H2" s="13"/>
      <c r="I2" s="8"/>
    </row>
    <row r="3" spans="1:9">
      <c r="A3" s="12"/>
      <c r="B3" s="12"/>
      <c r="C3" s="12"/>
      <c r="D3" s="12"/>
      <c r="E3" s="12"/>
      <c r="F3" s="13" t="s">
        <v>78</v>
      </c>
      <c r="G3" s="13"/>
      <c r="H3" s="13"/>
      <c r="I3" s="8"/>
    </row>
    <row r="4" spans="1:9">
      <c r="A4" s="12"/>
      <c r="B4" s="12"/>
      <c r="C4" s="12"/>
      <c r="D4" s="12"/>
      <c r="E4" s="12"/>
      <c r="F4" s="13" t="s">
        <v>79</v>
      </c>
      <c r="G4" s="13"/>
      <c r="H4" s="13"/>
      <c r="I4" s="8"/>
    </row>
    <row r="5" spans="1:9">
      <c r="A5" s="13" t="s">
        <v>67</v>
      </c>
      <c r="B5" s="13"/>
      <c r="C5" s="13"/>
      <c r="D5" s="13"/>
      <c r="E5" s="13"/>
      <c r="F5" s="13"/>
      <c r="G5" s="13"/>
      <c r="H5" s="13"/>
      <c r="I5" s="8"/>
    </row>
    <row r="6" spans="1:9">
      <c r="H6" t="s">
        <v>0</v>
      </c>
    </row>
    <row r="7" spans="1:9" ht="32.25" customHeight="1">
      <c r="A7" s="16" t="s">
        <v>1</v>
      </c>
      <c r="B7" s="18" t="s">
        <v>2</v>
      </c>
      <c r="C7" s="19"/>
      <c r="D7" s="19"/>
      <c r="E7" s="19"/>
      <c r="F7" s="20"/>
      <c r="G7" s="24" t="s">
        <v>64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3" t="s">
        <v>4</v>
      </c>
    </row>
    <row r="9" spans="1:9" ht="10.5" customHeight="1">
      <c r="A9" s="4">
        <v>1</v>
      </c>
      <c r="B9" s="15">
        <v>2</v>
      </c>
      <c r="C9" s="15"/>
      <c r="D9" s="15"/>
      <c r="E9" s="15"/>
      <c r="F9" s="15"/>
      <c r="G9" s="3">
        <v>3</v>
      </c>
      <c r="H9" s="3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44870.442999999999</v>
      </c>
      <c r="H10" s="5">
        <f>H11+H21+H22+H26</f>
        <v>2788.4528899463994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37775.125999999997</v>
      </c>
      <c r="H11" s="5">
        <f>H12+H13+H19+H20</f>
        <v>2347.5300000000002</v>
      </c>
    </row>
    <row r="12" spans="1:9" ht="27.75" customHeight="1">
      <c r="A12" s="4" t="s">
        <v>40</v>
      </c>
      <c r="B12" s="14" t="s">
        <v>7</v>
      </c>
      <c r="C12" s="14"/>
      <c r="D12" s="14"/>
      <c r="E12" s="14"/>
      <c r="F12" s="14"/>
      <c r="G12" s="1">
        <v>35525.216999999997</v>
      </c>
      <c r="H12" s="5">
        <v>2207.71</v>
      </c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>
        <v>2096.893</v>
      </c>
      <c r="H13" s="5">
        <v>130.31</v>
      </c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5"/>
    </row>
    <row r="15" spans="1:9" ht="16.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5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5"/>
    </row>
    <row r="17" spans="1:8" ht="20.2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5"/>
    </row>
    <row r="18" spans="1:8" ht="14.2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5"/>
    </row>
    <row r="19" spans="1:8" ht="15.75" customHeight="1">
      <c r="A19" s="4" t="s">
        <v>45</v>
      </c>
      <c r="B19" s="14" t="s">
        <v>15</v>
      </c>
      <c r="C19" s="14"/>
      <c r="D19" s="14"/>
      <c r="E19" s="14"/>
      <c r="F19" s="14"/>
      <c r="G19" s="1">
        <v>62.151000000000003</v>
      </c>
      <c r="H19" s="5">
        <v>3.86</v>
      </c>
    </row>
    <row r="20" spans="1:8" ht="15.75" customHeight="1">
      <c r="A20" s="4" t="s">
        <v>46</v>
      </c>
      <c r="B20" s="14" t="s">
        <v>16</v>
      </c>
      <c r="C20" s="14"/>
      <c r="D20" s="14"/>
      <c r="E20" s="14"/>
      <c r="F20" s="14"/>
      <c r="G20" s="1">
        <v>90.864999999999995</v>
      </c>
      <c r="H20" s="5">
        <v>5.65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4952.6499999999996</v>
      </c>
      <c r="H21" s="5">
        <v>307.77999999999997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1100.5420000000001</v>
      </c>
      <c r="H22" s="5">
        <f>H23+H24</f>
        <v>68.392889946398938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10.96</v>
      </c>
      <c r="H23" s="5">
        <f>G23/16.091468</f>
        <v>0.68110628564155873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1089.5820000000001</v>
      </c>
      <c r="H24" s="5">
        <f t="shared" ref="H24:H25" si="0">G24/16.091468</f>
        <v>67.711783660757376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1">
        <v>0</v>
      </c>
      <c r="H25" s="5">
        <f t="shared" si="0"/>
        <v>0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1042.125</v>
      </c>
      <c r="H26" s="5">
        <f>H27+H28+H29</f>
        <v>64.75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529.63199999999995</v>
      </c>
      <c r="H27" s="5">
        <v>32.909999999999997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116.51900000000001</v>
      </c>
      <c r="H28" s="5">
        <v>7.24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395.97399999999999</v>
      </c>
      <c r="H29" s="5">
        <v>24.6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1429.3</v>
      </c>
      <c r="H30" s="5">
        <f>H31+H32+H33</f>
        <v>88.82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978.53399999999999</v>
      </c>
      <c r="H31" s="5">
        <v>60.81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215.27799999999999</v>
      </c>
      <c r="H32" s="5">
        <v>13.38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235.488</v>
      </c>
      <c r="H33" s="5">
        <v>14.63</v>
      </c>
    </row>
    <row r="34" spans="1:8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v>46299.743999999999</v>
      </c>
      <c r="H36" s="5">
        <f>H30+H10</f>
        <v>2877.2728899463996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861.88199999999995</v>
      </c>
      <c r="H38" s="5">
        <f>H39+H41+H42</f>
        <v>53.56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153.81899999999999</v>
      </c>
      <c r="H39" s="5">
        <v>9.56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5"/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313.83699999999999</v>
      </c>
      <c r="H41" s="5">
        <v>19.5</v>
      </c>
    </row>
    <row r="42" spans="1:8" ht="15.75" customHeight="1">
      <c r="A42" s="4" t="s">
        <v>61</v>
      </c>
      <c r="B42" s="14" t="s">
        <v>35</v>
      </c>
      <c r="C42" s="14"/>
      <c r="D42" s="14"/>
      <c r="E42" s="14"/>
      <c r="F42" s="14"/>
      <c r="G42" s="1">
        <v>394.226</v>
      </c>
      <c r="H42" s="5">
        <v>24.5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47161.625999999997</v>
      </c>
      <c r="H43" s="5">
        <f>H38+H36</f>
        <v>2930.8328899463995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2930.8328899463995</v>
      </c>
    </row>
    <row r="45" spans="1:8" ht="12.75" customHeight="1">
      <c r="A45" s="4" t="s">
        <v>74</v>
      </c>
      <c r="B45" s="26" t="s">
        <v>71</v>
      </c>
      <c r="C45" s="26"/>
      <c r="D45" s="26"/>
      <c r="E45" s="26"/>
      <c r="F45" s="26"/>
      <c r="G45" s="1">
        <v>16091.468000000001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1.8615264913775762</v>
      </c>
      <c r="H46" s="10">
        <f>G46</f>
        <v>1.8615264913775762</v>
      </c>
    </row>
    <row r="47" spans="1:8">
      <c r="A47" s="29"/>
      <c r="B47" s="30"/>
      <c r="C47" s="30"/>
      <c r="D47" s="30"/>
      <c r="E47" s="30"/>
      <c r="F47" s="30"/>
      <c r="G47" s="31"/>
      <c r="H47" s="31"/>
    </row>
    <row r="48" spans="1:8">
      <c r="A48" s="29"/>
      <c r="B48" s="30"/>
      <c r="C48" s="30"/>
      <c r="D48" s="30"/>
      <c r="E48" s="30"/>
      <c r="F48" s="30"/>
      <c r="G48" s="31"/>
      <c r="H48" s="31"/>
    </row>
    <row r="49" spans="1:8" ht="18.75">
      <c r="A49" s="28" t="s">
        <v>80</v>
      </c>
      <c r="B49" s="28"/>
      <c r="C49" s="28"/>
      <c r="D49" s="28"/>
      <c r="E49" s="28"/>
      <c r="G49" s="27" t="s">
        <v>81</v>
      </c>
      <c r="H49" s="27"/>
    </row>
  </sheetData>
  <mergeCells count="48">
    <mergeCell ref="F1:H1"/>
    <mergeCell ref="F2:H2"/>
    <mergeCell ref="F3:H3"/>
    <mergeCell ref="F4:H4"/>
    <mergeCell ref="A49:E49"/>
    <mergeCell ref="G49:H49"/>
    <mergeCell ref="G7:H7"/>
    <mergeCell ref="B12:F12"/>
    <mergeCell ref="B13:F13"/>
    <mergeCell ref="B14:F14"/>
    <mergeCell ref="B15:F15"/>
    <mergeCell ref="B20:F20"/>
    <mergeCell ref="B17:F17"/>
    <mergeCell ref="B9:F9"/>
    <mergeCell ref="A7:A8"/>
    <mergeCell ref="B7:F8"/>
    <mergeCell ref="B16:F16"/>
    <mergeCell ref="B45:F45"/>
    <mergeCell ref="B46:F46"/>
    <mergeCell ref="B21:F21"/>
    <mergeCell ref="B10:F10"/>
    <mergeCell ref="B11:F1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1:F31"/>
    <mergeCell ref="A5:H5"/>
    <mergeCell ref="B44:F44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18:F18"/>
    <mergeCell ref="B19:F19"/>
  </mergeCells>
  <pageMargins left="0.7" right="0.7" top="0.46" bottom="0.44" header="0.2" footer="0.6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topLeftCell="A28" workbookViewId="0">
      <selection sqref="A1:B1"/>
    </sheetView>
  </sheetViews>
  <sheetFormatPr defaultRowHeight="15"/>
  <cols>
    <col min="1" max="1" width="5" customWidth="1"/>
    <col min="6" max="6" width="19.5703125" customWidth="1"/>
    <col min="7" max="7" width="11" customWidth="1"/>
    <col min="8" max="8" width="13.85546875" customWidth="1"/>
  </cols>
  <sheetData>
    <row r="1" spans="1:9">
      <c r="A1" s="8"/>
      <c r="B1" s="8"/>
      <c r="C1" s="8"/>
      <c r="D1" s="8"/>
      <c r="E1" s="8"/>
      <c r="F1" s="13" t="s">
        <v>85</v>
      </c>
      <c r="G1" s="13"/>
      <c r="H1" s="13"/>
      <c r="I1" s="8"/>
    </row>
    <row r="2" spans="1:9">
      <c r="A2" s="12"/>
      <c r="B2" s="12"/>
      <c r="C2" s="12"/>
      <c r="D2" s="12"/>
      <c r="E2" s="12"/>
      <c r="F2" s="13" t="s">
        <v>77</v>
      </c>
      <c r="G2" s="13"/>
      <c r="H2" s="13"/>
      <c r="I2" s="8"/>
    </row>
    <row r="3" spans="1:9">
      <c r="A3" s="12"/>
      <c r="B3" s="12"/>
      <c r="C3" s="12"/>
      <c r="D3" s="12"/>
      <c r="E3" s="12"/>
      <c r="F3" s="13" t="s">
        <v>78</v>
      </c>
      <c r="G3" s="13"/>
      <c r="H3" s="13"/>
      <c r="I3" s="8"/>
    </row>
    <row r="4" spans="1:9">
      <c r="A4" s="12"/>
      <c r="B4" s="12"/>
      <c r="C4" s="12"/>
      <c r="D4" s="12"/>
      <c r="E4" s="12"/>
      <c r="F4" s="13" t="s">
        <v>79</v>
      </c>
      <c r="G4" s="13"/>
      <c r="H4" s="13"/>
      <c r="I4" s="8"/>
    </row>
    <row r="5" spans="1:9">
      <c r="A5" s="13" t="s">
        <v>68</v>
      </c>
      <c r="B5" s="13"/>
      <c r="C5" s="13"/>
      <c r="D5" s="13"/>
      <c r="E5" s="13"/>
      <c r="F5" s="13"/>
      <c r="G5" s="13"/>
      <c r="H5" s="13"/>
      <c r="I5" s="8"/>
    </row>
    <row r="6" spans="1:9">
      <c r="H6" t="s">
        <v>0</v>
      </c>
    </row>
    <row r="7" spans="1:9" ht="28.5" customHeight="1">
      <c r="A7" s="16" t="s">
        <v>1</v>
      </c>
      <c r="B7" s="18" t="s">
        <v>2</v>
      </c>
      <c r="C7" s="19"/>
      <c r="D7" s="19"/>
      <c r="E7" s="19"/>
      <c r="F7" s="20"/>
      <c r="G7" s="24" t="s">
        <v>64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3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3">
        <v>3</v>
      </c>
      <c r="H9" s="3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2828.2079999999996</v>
      </c>
      <c r="H10" s="5">
        <f>H11+H21+H22+H26</f>
        <v>195.43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2090.3069999999998</v>
      </c>
      <c r="H11" s="5">
        <v>144.46</v>
      </c>
    </row>
    <row r="12" spans="1:9" ht="27.75" customHeight="1">
      <c r="A12" s="4" t="s">
        <v>40</v>
      </c>
      <c r="B12" s="14" t="s">
        <v>7</v>
      </c>
      <c r="C12" s="14"/>
      <c r="D12" s="14"/>
      <c r="E12" s="14"/>
      <c r="F12" s="14"/>
      <c r="G12" s="1"/>
      <c r="H12" s="1"/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/>
      <c r="H13" s="6"/>
    </row>
    <row r="14" spans="1:9" ht="13.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9" ht="15.7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7.2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2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1"/>
    </row>
    <row r="19" spans="1:8" ht="15" customHeight="1">
      <c r="A19" s="4" t="s">
        <v>45</v>
      </c>
      <c r="B19" s="14" t="s">
        <v>70</v>
      </c>
      <c r="C19" s="14"/>
      <c r="D19" s="14"/>
      <c r="E19" s="14"/>
      <c r="F19" s="14"/>
      <c r="G19" s="1">
        <v>1985.808</v>
      </c>
      <c r="H19" s="5">
        <v>137.24</v>
      </c>
    </row>
    <row r="20" spans="1:8" ht="18.75" customHeight="1">
      <c r="A20" s="4" t="s">
        <v>46</v>
      </c>
      <c r="B20" s="14" t="s">
        <v>16</v>
      </c>
      <c r="C20" s="14"/>
      <c r="D20" s="14"/>
      <c r="E20" s="14"/>
      <c r="F20" s="14"/>
      <c r="G20" s="1">
        <v>104.499</v>
      </c>
      <c r="H20" s="5">
        <v>7.22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534.56899999999996</v>
      </c>
      <c r="H21" s="5">
        <v>36.94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164.19400000000002</v>
      </c>
      <c r="H22" s="5">
        <f>H23+H24+H25</f>
        <v>11.34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46.59</v>
      </c>
      <c r="H23" s="5">
        <v>3.22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117.604</v>
      </c>
      <c r="H24" s="5">
        <v>8.1199999999999992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1">
        <v>0</v>
      </c>
      <c r="H25" s="5">
        <f t="shared" ref="H25" si="0">G25/14.470335</f>
        <v>0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39.137999999999998</v>
      </c>
      <c r="H26" s="5">
        <f>H27+H28+H29</f>
        <v>2.69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19.890999999999998</v>
      </c>
      <c r="H27" s="5">
        <v>1.38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4.3760000000000003</v>
      </c>
      <c r="H28" s="5">
        <v>0.3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14.871</v>
      </c>
      <c r="H29" s="5">
        <v>1.01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53.677</v>
      </c>
      <c r="H30" s="5">
        <f>H31+H32+H33</f>
        <v>3.7111814273822965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36.747999999999998</v>
      </c>
      <c r="H31" s="5">
        <v>2.54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8.0850000000000009</v>
      </c>
      <c r="H32" s="5">
        <v>0.56000000000000005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8.8439999999999994</v>
      </c>
      <c r="H33" s="5">
        <f t="shared" ref="H33" si="1">G33/14.470335</f>
        <v>0.61118142738229619</v>
      </c>
    </row>
    <row r="34" spans="1:8" ht="11.25" customHeight="1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5">
        <f t="shared" ref="H34:H35" si="2">G34/14470.335*1000</f>
        <v>0</v>
      </c>
    </row>
    <row r="35" spans="1:8" ht="11.25" customHeight="1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5">
        <f t="shared" si="2"/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v>2881.886</v>
      </c>
      <c r="H36" s="5">
        <f>H30+H10</f>
        <v>199.14118142738229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119.39399999999999</v>
      </c>
      <c r="H38" s="5">
        <v>8.26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21.491</v>
      </c>
      <c r="H39" s="5">
        <f>G39/14470.335*1000</f>
        <v>1.4851763970910141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10">
        <f t="shared" ref="H40:H42" si="3">G40/14470.335*1000</f>
        <v>0</v>
      </c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43.393999999999998</v>
      </c>
      <c r="H41" s="5">
        <f t="shared" si="3"/>
        <v>2.9988248371582276</v>
      </c>
    </row>
    <row r="42" spans="1:8" ht="12.75" customHeight="1">
      <c r="A42" s="4" t="s">
        <v>61</v>
      </c>
      <c r="B42" s="14" t="s">
        <v>35</v>
      </c>
      <c r="C42" s="14"/>
      <c r="D42" s="14"/>
      <c r="E42" s="14"/>
      <c r="F42" s="14"/>
      <c r="G42" s="1">
        <v>54.509</v>
      </c>
      <c r="H42" s="5">
        <f t="shared" si="3"/>
        <v>3.7669480354117582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3001.2799999999997</v>
      </c>
      <c r="H43" s="5">
        <f>H38+H36</f>
        <v>207.40118142738228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207.40118142738228</v>
      </c>
    </row>
    <row r="45" spans="1:8" ht="16.5" customHeight="1">
      <c r="A45" s="4" t="s">
        <v>74</v>
      </c>
      <c r="B45" s="26" t="s">
        <v>37</v>
      </c>
      <c r="C45" s="26"/>
      <c r="D45" s="26"/>
      <c r="E45" s="26"/>
      <c r="F45" s="26"/>
      <c r="G45" s="1">
        <v>14470.334999999999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4.1429119680653566</v>
      </c>
      <c r="H46" s="10">
        <f>H38/H36*100</f>
        <v>4.1478110859817532</v>
      </c>
    </row>
    <row r="49" spans="1:8" ht="18.75">
      <c r="A49" s="28" t="s">
        <v>80</v>
      </c>
      <c r="B49" s="28"/>
      <c r="C49" s="28"/>
      <c r="D49" s="28"/>
      <c r="E49" s="28"/>
      <c r="G49" s="27" t="s">
        <v>81</v>
      </c>
      <c r="H49" s="27"/>
    </row>
  </sheetData>
  <mergeCells count="48">
    <mergeCell ref="F1:H1"/>
    <mergeCell ref="F2:H2"/>
    <mergeCell ref="F3:H3"/>
    <mergeCell ref="F4:H4"/>
    <mergeCell ref="A49:E49"/>
    <mergeCell ref="G49:H49"/>
    <mergeCell ref="G7:H7"/>
    <mergeCell ref="B12:F12"/>
    <mergeCell ref="B13:F13"/>
    <mergeCell ref="B14:F14"/>
    <mergeCell ref="B15:F15"/>
    <mergeCell ref="B20:F20"/>
    <mergeCell ref="B17:F17"/>
    <mergeCell ref="B9:F9"/>
    <mergeCell ref="A7:A8"/>
    <mergeCell ref="B7:F8"/>
    <mergeCell ref="B16:F16"/>
    <mergeCell ref="B45:F45"/>
    <mergeCell ref="B46:F46"/>
    <mergeCell ref="B21:F21"/>
    <mergeCell ref="B10:F10"/>
    <mergeCell ref="B11:F1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1:F31"/>
    <mergeCell ref="A5:H5"/>
    <mergeCell ref="B44:F44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18:F18"/>
    <mergeCell ref="B19:F19"/>
  </mergeCells>
  <pageMargins left="0.7" right="0.7" top="0.44" bottom="0.54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"/>
  <sheetViews>
    <sheetView topLeftCell="A25" workbookViewId="0">
      <selection activeCell="G49" sqref="G49:H49"/>
    </sheetView>
  </sheetViews>
  <sheetFormatPr defaultRowHeight="15"/>
  <cols>
    <col min="1" max="1" width="6.28515625" customWidth="1"/>
    <col min="3" max="3" width="8.7109375" customWidth="1"/>
    <col min="6" max="6" width="19.7109375" customWidth="1"/>
    <col min="7" max="7" width="12.85546875" customWidth="1"/>
    <col min="8" max="8" width="11.85546875" customWidth="1"/>
  </cols>
  <sheetData>
    <row r="1" spans="1:9">
      <c r="A1" s="8"/>
      <c r="B1" s="8"/>
      <c r="C1" s="8"/>
      <c r="D1" s="8"/>
      <c r="E1" s="8"/>
      <c r="F1" s="13" t="s">
        <v>84</v>
      </c>
      <c r="G1" s="13"/>
      <c r="H1" s="13"/>
      <c r="I1" s="8"/>
    </row>
    <row r="2" spans="1:9">
      <c r="A2" s="12"/>
      <c r="B2" s="12"/>
      <c r="C2" s="12"/>
      <c r="D2" s="12"/>
      <c r="E2" s="12"/>
      <c r="F2" s="13" t="s">
        <v>77</v>
      </c>
      <c r="G2" s="13"/>
      <c r="H2" s="13"/>
      <c r="I2" s="8"/>
    </row>
    <row r="3" spans="1:9">
      <c r="A3" s="12"/>
      <c r="B3" s="12"/>
      <c r="C3" s="12"/>
      <c r="D3" s="12"/>
      <c r="E3" s="12"/>
      <c r="F3" s="13" t="s">
        <v>78</v>
      </c>
      <c r="G3" s="13"/>
      <c r="H3" s="13"/>
      <c r="I3" s="8"/>
    </row>
    <row r="4" spans="1:9">
      <c r="A4" s="12"/>
      <c r="B4" s="12"/>
      <c r="C4" s="12"/>
      <c r="D4" s="12"/>
      <c r="E4" s="12"/>
      <c r="F4" s="13" t="s">
        <v>79</v>
      </c>
      <c r="G4" s="13"/>
      <c r="H4" s="13"/>
      <c r="I4" s="8"/>
    </row>
    <row r="5" spans="1:9">
      <c r="A5" s="13" t="s">
        <v>69</v>
      </c>
      <c r="B5" s="13"/>
      <c r="C5" s="13"/>
      <c r="D5" s="13"/>
      <c r="E5" s="13"/>
      <c r="F5" s="13"/>
      <c r="G5" s="13"/>
      <c r="H5" s="13"/>
      <c r="I5" s="8"/>
    </row>
    <row r="6" spans="1:9">
      <c r="H6" t="s">
        <v>0</v>
      </c>
    </row>
    <row r="7" spans="1:9" ht="35.25" customHeight="1">
      <c r="A7" s="16" t="s">
        <v>1</v>
      </c>
      <c r="B7" s="18" t="s">
        <v>2</v>
      </c>
      <c r="C7" s="19"/>
      <c r="D7" s="19"/>
      <c r="E7" s="19"/>
      <c r="F7" s="20"/>
      <c r="G7" s="24" t="s">
        <v>64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3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3">
        <v>3</v>
      </c>
      <c r="H9" s="3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337.45100000000002</v>
      </c>
      <c r="H10" s="5">
        <v>23.33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6.38</v>
      </c>
      <c r="H11" s="5">
        <f>H12+H13+H19+H20</f>
        <v>0.44</v>
      </c>
    </row>
    <row r="12" spans="1:9" ht="15.75" customHeight="1">
      <c r="A12" s="4" t="s">
        <v>40</v>
      </c>
      <c r="B12" s="14" t="s">
        <v>7</v>
      </c>
      <c r="C12" s="14"/>
      <c r="D12" s="14"/>
      <c r="E12" s="14"/>
      <c r="F12" s="14"/>
      <c r="G12" s="1"/>
      <c r="H12" s="1"/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/>
      <c r="H13" s="6"/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9" ht="13.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4.2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2.7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1"/>
    </row>
    <row r="19" spans="1:8" ht="17.25" customHeight="1">
      <c r="A19" s="4" t="s">
        <v>45</v>
      </c>
      <c r="B19" s="14" t="s">
        <v>15</v>
      </c>
      <c r="C19" s="14"/>
      <c r="D19" s="14"/>
      <c r="E19" s="14"/>
      <c r="F19" s="14"/>
      <c r="G19" s="1">
        <v>0</v>
      </c>
      <c r="H19" s="1">
        <v>0</v>
      </c>
    </row>
    <row r="20" spans="1:8" ht="19.5" customHeight="1">
      <c r="A20" s="4" t="s">
        <v>46</v>
      </c>
      <c r="B20" s="14" t="s">
        <v>16</v>
      </c>
      <c r="C20" s="14"/>
      <c r="D20" s="14"/>
      <c r="E20" s="14"/>
      <c r="F20" s="14"/>
      <c r="G20" s="1">
        <v>6.38</v>
      </c>
      <c r="H20" s="5">
        <v>0.44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257.56299999999999</v>
      </c>
      <c r="H21" s="5">
        <v>17.8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58.487000000000002</v>
      </c>
      <c r="H22" s="5">
        <f>H23+H24+H25</f>
        <v>4.0399999999999991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1.482</v>
      </c>
      <c r="H23" s="5">
        <v>0.1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56.664000000000001</v>
      </c>
      <c r="H24" s="5">
        <v>3.92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6">
        <v>0.34100000000000003</v>
      </c>
      <c r="H25" s="5">
        <v>0.02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v>15.021000000000001</v>
      </c>
      <c r="H26" s="5">
        <f>H27+H28+H29</f>
        <v>1.06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7.6340000000000003</v>
      </c>
      <c r="H27" s="5">
        <v>0.53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1.68</v>
      </c>
      <c r="H28" s="5">
        <v>0.11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5.7069999999999999</v>
      </c>
      <c r="H29" s="5">
        <v>0.42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20.599000000000004</v>
      </c>
      <c r="H30" s="5">
        <f>H31+H32+H33</f>
        <v>1.42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14.102</v>
      </c>
      <c r="H31" s="5">
        <v>0.98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3.1030000000000002</v>
      </c>
      <c r="H32" s="5">
        <v>0.21</v>
      </c>
    </row>
    <row r="33" spans="1:9">
      <c r="A33" s="4" t="s">
        <v>26</v>
      </c>
      <c r="B33" s="14" t="s">
        <v>23</v>
      </c>
      <c r="C33" s="14"/>
      <c r="D33" s="14"/>
      <c r="E33" s="14"/>
      <c r="F33" s="14"/>
      <c r="G33" s="1">
        <v>3.3940000000000001</v>
      </c>
      <c r="H33" s="5">
        <v>0.23</v>
      </c>
    </row>
    <row r="34" spans="1:9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9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9">
      <c r="A36" s="4">
        <v>5</v>
      </c>
      <c r="B36" s="26" t="s">
        <v>29</v>
      </c>
      <c r="C36" s="26"/>
      <c r="D36" s="26"/>
      <c r="E36" s="26"/>
      <c r="F36" s="26"/>
      <c r="G36" s="6">
        <f>G30+G10</f>
        <v>358.05</v>
      </c>
      <c r="H36" s="5">
        <f>H30+H10</f>
        <v>24.75</v>
      </c>
    </row>
    <row r="37" spans="1:9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9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12.448</v>
      </c>
      <c r="H38" s="5">
        <v>0.85</v>
      </c>
    </row>
    <row r="39" spans="1:9">
      <c r="A39" s="4" t="s">
        <v>58</v>
      </c>
      <c r="B39" s="14" t="s">
        <v>32</v>
      </c>
      <c r="C39" s="14"/>
      <c r="D39" s="14"/>
      <c r="E39" s="14"/>
      <c r="F39" s="14"/>
      <c r="G39" s="1">
        <v>2.2410000000000001</v>
      </c>
      <c r="H39" s="5">
        <v>0.15</v>
      </c>
    </row>
    <row r="40" spans="1:9">
      <c r="A40" s="4" t="s">
        <v>59</v>
      </c>
      <c r="B40" s="14" t="s">
        <v>33</v>
      </c>
      <c r="C40" s="14"/>
      <c r="D40" s="14"/>
      <c r="E40" s="14"/>
      <c r="F40" s="14"/>
      <c r="G40" s="1"/>
      <c r="H40" s="5"/>
    </row>
    <row r="41" spans="1:9">
      <c r="A41" s="4" t="s">
        <v>60</v>
      </c>
      <c r="B41" s="14" t="s">
        <v>34</v>
      </c>
      <c r="C41" s="14"/>
      <c r="D41" s="14"/>
      <c r="E41" s="14"/>
      <c r="F41" s="14"/>
      <c r="G41" s="1">
        <v>4.524</v>
      </c>
      <c r="H41" s="5">
        <v>0.31</v>
      </c>
    </row>
    <row r="42" spans="1:9" ht="19.5" customHeight="1">
      <c r="A42" s="4" t="s">
        <v>61</v>
      </c>
      <c r="B42" s="14" t="s">
        <v>35</v>
      </c>
      <c r="C42" s="14"/>
      <c r="D42" s="14"/>
      <c r="E42" s="14"/>
      <c r="F42" s="14"/>
      <c r="G42" s="1">
        <v>5.6829999999999998</v>
      </c>
      <c r="H42" s="5">
        <v>0.39</v>
      </c>
    </row>
    <row r="43" spans="1:9">
      <c r="A43" s="4">
        <v>8</v>
      </c>
      <c r="B43" s="14" t="s">
        <v>36</v>
      </c>
      <c r="C43" s="14"/>
      <c r="D43" s="14"/>
      <c r="E43" s="14"/>
      <c r="F43" s="14"/>
      <c r="G43" s="6">
        <f>G38+G36</f>
        <v>370.49799999999999</v>
      </c>
      <c r="H43" s="5">
        <f>H38+H36</f>
        <v>25.6</v>
      </c>
      <c r="I43" s="9"/>
    </row>
    <row r="44" spans="1:9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25.6</v>
      </c>
    </row>
    <row r="45" spans="1:9" ht="15.75" customHeight="1">
      <c r="A45" s="4" t="s">
        <v>74</v>
      </c>
      <c r="B45" s="26" t="s">
        <v>37</v>
      </c>
      <c r="C45" s="26"/>
      <c r="D45" s="26"/>
      <c r="E45" s="26"/>
      <c r="F45" s="26"/>
      <c r="G45" s="1">
        <v>14470.334999999999</v>
      </c>
      <c r="H45" s="1"/>
    </row>
    <row r="46" spans="1:9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3.4766094120932829</v>
      </c>
      <c r="H46" s="10">
        <f>G46</f>
        <v>3.4766094120932829</v>
      </c>
    </row>
    <row r="49" spans="1:8" ht="18.75">
      <c r="A49" s="28" t="s">
        <v>80</v>
      </c>
      <c r="B49" s="28"/>
      <c r="C49" s="28"/>
      <c r="D49" s="28"/>
      <c r="E49" s="28"/>
      <c r="G49" s="27" t="s">
        <v>81</v>
      </c>
      <c r="H49" s="27"/>
    </row>
  </sheetData>
  <mergeCells count="48">
    <mergeCell ref="F2:H2"/>
    <mergeCell ref="F3:H3"/>
    <mergeCell ref="F4:H4"/>
    <mergeCell ref="F1:H1"/>
    <mergeCell ref="A49:E49"/>
    <mergeCell ref="G49:H49"/>
    <mergeCell ref="G7:H7"/>
    <mergeCell ref="B12:F12"/>
    <mergeCell ref="B13:F13"/>
    <mergeCell ref="B14:F14"/>
    <mergeCell ref="B15:F15"/>
    <mergeCell ref="B20:F20"/>
    <mergeCell ref="B17:F17"/>
    <mergeCell ref="B9:F9"/>
    <mergeCell ref="A7:A8"/>
    <mergeCell ref="B7:F8"/>
    <mergeCell ref="B16:F16"/>
    <mergeCell ref="B45:F45"/>
    <mergeCell ref="B46:F46"/>
    <mergeCell ref="B21:F21"/>
    <mergeCell ref="B10:F10"/>
    <mergeCell ref="B11:F1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1:F31"/>
    <mergeCell ref="A5:H5"/>
    <mergeCell ref="B44:F44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18:F18"/>
    <mergeCell ref="B19:F19"/>
  </mergeCells>
  <pageMargins left="0.7" right="0.7" top="0.51" bottom="0.41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9"/>
  <sheetViews>
    <sheetView topLeftCell="A28" workbookViewId="0">
      <selection activeCell="G49" sqref="G49:H49"/>
    </sheetView>
  </sheetViews>
  <sheetFormatPr defaultRowHeight="15"/>
  <cols>
    <col min="1" max="1" width="6.5703125" customWidth="1"/>
    <col min="6" max="6" width="23" customWidth="1"/>
    <col min="7" max="7" width="10.85546875" customWidth="1"/>
    <col min="8" max="8" width="9.28515625" customWidth="1"/>
  </cols>
  <sheetData>
    <row r="1" spans="1:8">
      <c r="A1" s="8"/>
      <c r="B1" s="8"/>
      <c r="C1" s="8"/>
      <c r="D1" s="8"/>
      <c r="E1" s="8"/>
      <c r="F1" s="13" t="s">
        <v>86</v>
      </c>
      <c r="G1" s="13"/>
      <c r="H1" s="13"/>
    </row>
    <row r="2" spans="1:8">
      <c r="A2" s="8"/>
      <c r="B2" s="8"/>
      <c r="C2" s="8"/>
      <c r="D2" s="8"/>
      <c r="E2" s="8"/>
      <c r="F2" s="13" t="s">
        <v>77</v>
      </c>
      <c r="G2" s="13"/>
      <c r="H2" s="13"/>
    </row>
    <row r="3" spans="1:8">
      <c r="A3" s="8"/>
      <c r="B3" s="8"/>
      <c r="C3" s="8"/>
      <c r="D3" s="8"/>
      <c r="E3" s="8"/>
      <c r="F3" s="13" t="s">
        <v>78</v>
      </c>
      <c r="G3" s="13"/>
      <c r="H3" s="13"/>
    </row>
    <row r="4" spans="1:8">
      <c r="A4" s="8"/>
      <c r="B4" s="8"/>
      <c r="C4" s="8"/>
      <c r="D4" s="8"/>
      <c r="E4" s="8"/>
      <c r="F4" s="13" t="s">
        <v>79</v>
      </c>
      <c r="G4" s="13"/>
      <c r="H4" s="13"/>
    </row>
    <row r="5" spans="1:8">
      <c r="A5" s="13" t="s">
        <v>66</v>
      </c>
      <c r="B5" s="13"/>
      <c r="C5" s="13"/>
      <c r="D5" s="13"/>
      <c r="E5" s="13"/>
      <c r="F5" s="13"/>
      <c r="G5" s="13"/>
      <c r="H5" s="13"/>
    </row>
    <row r="6" spans="1:8">
      <c r="H6" t="s">
        <v>0</v>
      </c>
    </row>
    <row r="7" spans="1:8" ht="27.75" customHeight="1">
      <c r="A7" s="16" t="s">
        <v>1</v>
      </c>
      <c r="B7" s="18" t="s">
        <v>2</v>
      </c>
      <c r="C7" s="19"/>
      <c r="D7" s="19"/>
      <c r="E7" s="19"/>
      <c r="F7" s="20"/>
      <c r="G7" s="24" t="s">
        <v>65</v>
      </c>
      <c r="H7" s="25"/>
    </row>
    <row r="8" spans="1:8" ht="29.25" customHeight="1">
      <c r="A8" s="17"/>
      <c r="B8" s="21"/>
      <c r="C8" s="22"/>
      <c r="D8" s="22"/>
      <c r="E8" s="22"/>
      <c r="F8" s="23"/>
      <c r="G8" s="2" t="s">
        <v>3</v>
      </c>
      <c r="H8" s="7" t="s">
        <v>4</v>
      </c>
    </row>
    <row r="9" spans="1:8">
      <c r="A9" s="4">
        <v>1</v>
      </c>
      <c r="B9" s="15">
        <v>2</v>
      </c>
      <c r="C9" s="15"/>
      <c r="D9" s="15"/>
      <c r="E9" s="15"/>
      <c r="F9" s="15"/>
      <c r="G9" s="7">
        <v>3</v>
      </c>
      <c r="H9" s="7">
        <v>4</v>
      </c>
    </row>
    <row r="10" spans="1:8">
      <c r="A10" s="4">
        <v>1</v>
      </c>
      <c r="B10" s="26" t="s">
        <v>5</v>
      </c>
      <c r="C10" s="26"/>
      <c r="D10" s="26"/>
      <c r="E10" s="26"/>
      <c r="F10" s="26"/>
      <c r="G10" s="6">
        <v>12043.922</v>
      </c>
      <c r="H10" s="5">
        <v>3007.22</v>
      </c>
    </row>
    <row r="11" spans="1:8">
      <c r="A11" s="4" t="s">
        <v>39</v>
      </c>
      <c r="B11" s="26" t="s">
        <v>6</v>
      </c>
      <c r="C11" s="26"/>
      <c r="D11" s="26"/>
      <c r="E11" s="26"/>
      <c r="F11" s="26"/>
      <c r="G11" s="6">
        <f>G12+G13+G14+G15+G16+G17+G18+G19+G20</f>
        <v>9997.0290000000005</v>
      </c>
      <c r="H11" s="5">
        <f>H12+H13+H14+H15+H16+H17+H18+H19+H20</f>
        <v>2492.4301508101839</v>
      </c>
    </row>
    <row r="12" spans="1:8" ht="27.75" customHeight="1">
      <c r="A12" s="4" t="s">
        <v>40</v>
      </c>
      <c r="B12" s="14" t="s">
        <v>7</v>
      </c>
      <c r="C12" s="14"/>
      <c r="D12" s="14"/>
      <c r="E12" s="14"/>
      <c r="F12" s="14"/>
      <c r="G12" s="1">
        <v>8907.2749999999996</v>
      </c>
      <c r="H12" s="5">
        <v>2207.71</v>
      </c>
    </row>
    <row r="13" spans="1:8">
      <c r="A13" s="4" t="s">
        <v>41</v>
      </c>
      <c r="B13" s="14" t="s">
        <v>8</v>
      </c>
      <c r="C13" s="14"/>
      <c r="D13" s="14"/>
      <c r="E13" s="14"/>
      <c r="F13" s="14"/>
      <c r="G13" s="6">
        <v>525.721</v>
      </c>
      <c r="H13" s="5">
        <v>130.31</v>
      </c>
    </row>
    <row r="14" spans="1:8" ht="12.75" customHeight="1">
      <c r="A14" s="4" t="s">
        <v>42</v>
      </c>
      <c r="B14" s="14" t="s">
        <v>9</v>
      </c>
      <c r="C14" s="14"/>
      <c r="D14" s="14"/>
      <c r="E14" s="14"/>
      <c r="F14" s="14"/>
      <c r="G14" s="6">
        <f>'інші вироб.'!G14+'інші транспор.'!G14+'інші постач.'!G14</f>
        <v>0</v>
      </c>
      <c r="H14" s="1"/>
    </row>
    <row r="15" spans="1:8" ht="14.25" customHeight="1">
      <c r="A15" s="4" t="s">
        <v>10</v>
      </c>
      <c r="B15" s="14" t="s">
        <v>11</v>
      </c>
      <c r="C15" s="14"/>
      <c r="D15" s="14"/>
      <c r="E15" s="14"/>
      <c r="F15" s="14"/>
      <c r="G15" s="6">
        <f>'інші вироб.'!G15+'інші транспор.'!G15+'інші постач.'!G15</f>
        <v>0</v>
      </c>
      <c r="H15" s="1"/>
    </row>
    <row r="16" spans="1:8">
      <c r="A16" s="4" t="s">
        <v>43</v>
      </c>
      <c r="B16" s="14" t="s">
        <v>62</v>
      </c>
      <c r="C16" s="14"/>
      <c r="D16" s="14"/>
      <c r="E16" s="14"/>
      <c r="F16" s="14"/>
      <c r="G16" s="6">
        <f>'інші вироб.'!G16+'інші транспор.'!G16+'інші постач.'!G16</f>
        <v>0</v>
      </c>
      <c r="H16" s="1"/>
    </row>
    <row r="17" spans="1:8" ht="16.5" customHeight="1">
      <c r="A17" s="4" t="s">
        <v>12</v>
      </c>
      <c r="B17" s="14" t="s">
        <v>13</v>
      </c>
      <c r="C17" s="14"/>
      <c r="D17" s="14"/>
      <c r="E17" s="14"/>
      <c r="F17" s="14"/>
      <c r="G17" s="6">
        <f>'інші вироб.'!G17+'інші транспор.'!G17+'інші постач.'!G17</f>
        <v>0</v>
      </c>
      <c r="H17" s="1"/>
    </row>
    <row r="18" spans="1:8" ht="16.5" customHeight="1">
      <c r="A18" s="4" t="s">
        <v>44</v>
      </c>
      <c r="B18" s="14" t="s">
        <v>72</v>
      </c>
      <c r="C18" s="14"/>
      <c r="D18" s="14"/>
      <c r="E18" s="14"/>
      <c r="F18" s="14"/>
      <c r="G18" s="6">
        <f>'інші транспор.'!G19</f>
        <v>497.86900000000003</v>
      </c>
      <c r="H18" s="5">
        <v>137.24</v>
      </c>
    </row>
    <row r="19" spans="1:8" ht="12.75" customHeight="1">
      <c r="A19" s="4" t="s">
        <v>45</v>
      </c>
      <c r="B19" s="14" t="s">
        <v>15</v>
      </c>
      <c r="C19" s="14"/>
      <c r="D19" s="14"/>
      <c r="E19" s="14"/>
      <c r="F19" s="14"/>
      <c r="G19" s="6">
        <f>'інші вироб.'!G19+'інші постач.'!G19</f>
        <v>15.583</v>
      </c>
      <c r="H19" s="5">
        <f>'інші вироб.'!H19+'інші постач.'!H19</f>
        <v>3.8623034179761806</v>
      </c>
    </row>
    <row r="20" spans="1:8" ht="15" customHeight="1">
      <c r="A20" s="4" t="s">
        <v>46</v>
      </c>
      <c r="B20" s="14" t="s">
        <v>16</v>
      </c>
      <c r="C20" s="14"/>
      <c r="D20" s="14"/>
      <c r="E20" s="14"/>
      <c r="F20" s="14"/>
      <c r="G20" s="6">
        <f>'інші вироб.'!G20+'інші транспор.'!G20+'інші постач.'!G20</f>
        <v>50.580999999999996</v>
      </c>
      <c r="H20" s="5">
        <f>'інші вироб.'!H20+'інші транспор.'!H20+'інші постач.'!H20</f>
        <v>13.307847392207135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1440.2919999999999</v>
      </c>
      <c r="H21" s="5">
        <v>362.52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331.75200000000001</v>
      </c>
      <c r="H22" s="5">
        <f t="shared" ref="H22" si="0">H23+H24+H25</f>
        <v>83.770632120442428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14.801</v>
      </c>
      <c r="H23" s="5">
        <f>'інші вироб.'!H23+'інші транспор.'!H23+'інші постач.'!H23</f>
        <v>4.0006321204424387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1">
        <v>316.86500000000001</v>
      </c>
      <c r="H24" s="5">
        <v>79.75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1">
        <f>'інші вироб.'!G25+'інші транспор.'!G25+'інші постач.'!G25</f>
        <v>8.5999999999999993E-2</v>
      </c>
      <c r="H25" s="5">
        <f>'інші вироб.'!H25+'інші транспор.'!H25+'інші постач.'!H25</f>
        <v>0.02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274.84900000000005</v>
      </c>
      <c r="H26" s="5">
        <f>H27+H28+H29</f>
        <v>68.5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139.68600000000001</v>
      </c>
      <c r="H27" s="5">
        <v>34.82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30.728999999999999</v>
      </c>
      <c r="H28" s="5">
        <v>7.65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6">
        <f>'інші вироб.'!G29+'інші транспор.'!G29+'інші постач.'!G29</f>
        <v>104.434</v>
      </c>
      <c r="H29" s="5">
        <f>'інші вироб.'!H29+'інші транспор.'!H29+'інші постач.'!H29</f>
        <v>26.030000000000005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377.14699999999999</v>
      </c>
      <c r="H30" s="5">
        <f>H31+H32+H33</f>
        <v>93.95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258.262</v>
      </c>
      <c r="H31" s="5">
        <v>64.33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56.777000000000001</v>
      </c>
      <c r="H32" s="5">
        <v>14.15</v>
      </c>
    </row>
    <row r="33" spans="1:9">
      <c r="A33" s="4" t="s">
        <v>26</v>
      </c>
      <c r="B33" s="14" t="s">
        <v>23</v>
      </c>
      <c r="C33" s="14"/>
      <c r="D33" s="14"/>
      <c r="E33" s="14"/>
      <c r="F33" s="14"/>
      <c r="G33" s="6">
        <f>'інші вироб.'!G33+'інші транспор.'!G33+'інші постач.'!G33</f>
        <v>62.107999999999997</v>
      </c>
      <c r="H33" s="5">
        <v>15.47</v>
      </c>
    </row>
    <row r="34" spans="1:9">
      <c r="A34" s="4">
        <v>3</v>
      </c>
      <c r="B34" s="14" t="s">
        <v>27</v>
      </c>
      <c r="C34" s="14"/>
      <c r="D34" s="14"/>
      <c r="E34" s="14"/>
      <c r="F34" s="14"/>
      <c r="G34" s="6">
        <f>'інші вироб.'!G34+'інші транспор.'!G34+'інші постач.'!G34</f>
        <v>0</v>
      </c>
      <c r="H34" s="5">
        <f>'бюджет вироб.'!H34+'бюджет трансп.'!H34+'бюджет пост.'!H34</f>
        <v>0</v>
      </c>
    </row>
    <row r="35" spans="1:9">
      <c r="A35" s="4">
        <v>4</v>
      </c>
      <c r="B35" s="14" t="s">
        <v>28</v>
      </c>
      <c r="C35" s="14"/>
      <c r="D35" s="14"/>
      <c r="E35" s="14"/>
      <c r="F35" s="14"/>
      <c r="G35" s="6"/>
      <c r="H35" s="5"/>
    </row>
    <row r="36" spans="1:9">
      <c r="A36" s="4">
        <v>5</v>
      </c>
      <c r="B36" s="26" t="s">
        <v>29</v>
      </c>
      <c r="C36" s="26"/>
      <c r="D36" s="26"/>
      <c r="E36" s="26"/>
      <c r="F36" s="26"/>
      <c r="G36" s="6">
        <f>G30+G10</f>
        <v>12421.069000000001</v>
      </c>
      <c r="H36" s="5">
        <v>3101.16</v>
      </c>
    </row>
    <row r="37" spans="1:9" ht="14.25" customHeight="1">
      <c r="A37" s="4">
        <v>6</v>
      </c>
      <c r="B37" s="14" t="s">
        <v>30</v>
      </c>
      <c r="C37" s="14"/>
      <c r="D37" s="14"/>
      <c r="E37" s="14"/>
      <c r="F37" s="14"/>
      <c r="G37" s="1"/>
      <c r="H37" s="1"/>
    </row>
    <row r="38" spans="1:9">
      <c r="A38" s="4">
        <v>7</v>
      </c>
      <c r="B38" s="26" t="s">
        <v>31</v>
      </c>
      <c r="C38" s="26"/>
      <c r="D38" s="26"/>
      <c r="E38" s="26"/>
      <c r="F38" s="26"/>
      <c r="G38" s="1">
        <f>G39+G40+G41+G42</f>
        <v>249.154</v>
      </c>
      <c r="H38" s="5">
        <f>H39+H41+H42</f>
        <v>62.671526329365562</v>
      </c>
    </row>
    <row r="39" spans="1:9">
      <c r="A39" s="4" t="s">
        <v>58</v>
      </c>
      <c r="B39" s="14" t="s">
        <v>32</v>
      </c>
      <c r="C39" s="14"/>
      <c r="D39" s="14"/>
      <c r="E39" s="14"/>
      <c r="F39" s="14"/>
      <c r="G39" s="1">
        <f>'інші вироб.'!G39+'інші транспор.'!G39+'інші постач.'!G39</f>
        <v>44.516999999999996</v>
      </c>
      <c r="H39" s="5">
        <f>'інші вироб.'!H39+'інші транспор.'!H39+'інші постач.'!H39</f>
        <v>11.198889585935829</v>
      </c>
    </row>
    <row r="40" spans="1:9">
      <c r="A40" s="4" t="s">
        <v>59</v>
      </c>
      <c r="B40" s="14" t="s">
        <v>33</v>
      </c>
      <c r="C40" s="14"/>
      <c r="D40" s="14"/>
      <c r="E40" s="14"/>
      <c r="F40" s="14"/>
      <c r="G40" s="1"/>
      <c r="H40" s="5"/>
    </row>
    <row r="41" spans="1:9">
      <c r="A41" s="4" t="s">
        <v>60</v>
      </c>
      <c r="B41" s="14" t="s">
        <v>34</v>
      </c>
      <c r="C41" s="14"/>
      <c r="D41" s="14"/>
      <c r="E41" s="14"/>
      <c r="F41" s="14"/>
      <c r="G41" s="1">
        <f>'інші вироб.'!G41+'інші транспор.'!G41+'інші постач.'!G41</f>
        <v>90.701999999999998</v>
      </c>
      <c r="H41" s="5">
        <f>'інші вироб.'!H41+'інші транспор.'!H41+'інші постач.'!H41</f>
        <v>22.81439231802214</v>
      </c>
    </row>
    <row r="42" spans="1:9">
      <c r="A42" s="4" t="s">
        <v>61</v>
      </c>
      <c r="B42" s="14" t="s">
        <v>35</v>
      </c>
      <c r="C42" s="14"/>
      <c r="D42" s="14"/>
      <c r="E42" s="14"/>
      <c r="F42" s="14"/>
      <c r="G42" s="1">
        <f>'інші вироб.'!G42+'інші транспор.'!G42+'інші постач.'!G42</f>
        <v>113.93499999999999</v>
      </c>
      <c r="H42" s="5">
        <f>'інші вироб.'!H42+'інші транспор.'!H42+'інші постач.'!H42</f>
        <v>28.658244425407599</v>
      </c>
    </row>
    <row r="43" spans="1:9">
      <c r="A43" s="4">
        <v>8</v>
      </c>
      <c r="B43" s="26" t="s">
        <v>36</v>
      </c>
      <c r="C43" s="26"/>
      <c r="D43" s="26"/>
      <c r="E43" s="26"/>
      <c r="F43" s="26"/>
      <c r="G43" s="6">
        <f>G38+G36</f>
        <v>12670.223000000002</v>
      </c>
      <c r="H43" s="5">
        <f>H38+H36</f>
        <v>3163.8315263293653</v>
      </c>
      <c r="I43" s="11"/>
    </row>
    <row r="44" spans="1:9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3163.8315263293653</v>
      </c>
    </row>
    <row r="45" spans="1:9" ht="14.25" customHeight="1">
      <c r="A45" s="4" t="s">
        <v>74</v>
      </c>
      <c r="B45" s="26" t="s">
        <v>37</v>
      </c>
      <c r="C45" s="26"/>
      <c r="D45" s="26"/>
      <c r="E45" s="26"/>
      <c r="F45" s="26"/>
      <c r="G45" s="1">
        <v>3628.1689999999999</v>
      </c>
      <c r="H45" s="1"/>
    </row>
    <row r="46" spans="1:9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2.005898204091773</v>
      </c>
      <c r="H46" s="10">
        <f>H38/H36*100</f>
        <v>2.020905929696164</v>
      </c>
    </row>
    <row r="49" spans="1:8" ht="18.75">
      <c r="A49" s="28" t="s">
        <v>80</v>
      </c>
      <c r="B49" s="28"/>
      <c r="C49" s="28"/>
      <c r="D49" s="28"/>
      <c r="E49" s="28"/>
      <c r="G49" s="27" t="s">
        <v>81</v>
      </c>
      <c r="H49" s="27"/>
    </row>
  </sheetData>
  <mergeCells count="48">
    <mergeCell ref="F1:H1"/>
    <mergeCell ref="F2:H2"/>
    <mergeCell ref="F3:H3"/>
    <mergeCell ref="F4:H4"/>
    <mergeCell ref="A49:E49"/>
    <mergeCell ref="G49:H49"/>
    <mergeCell ref="B20:F20"/>
    <mergeCell ref="B15:F15"/>
    <mergeCell ref="B16:F16"/>
    <mergeCell ref="B17:F17"/>
    <mergeCell ref="B18:F18"/>
    <mergeCell ref="B19:F19"/>
    <mergeCell ref="B34:F34"/>
    <mergeCell ref="B35:F35"/>
    <mergeCell ref="B36:F36"/>
    <mergeCell ref="B37:F37"/>
    <mergeCell ref="B31:F31"/>
    <mergeCell ref="B32:F32"/>
    <mergeCell ref="A7:A8"/>
    <mergeCell ref="B7:F8"/>
    <mergeCell ref="G7:H7"/>
    <mergeCell ref="B21:F21"/>
    <mergeCell ref="B10:F10"/>
    <mergeCell ref="B11:F11"/>
    <mergeCell ref="B12:F12"/>
    <mergeCell ref="B13:F13"/>
    <mergeCell ref="B14:F14"/>
    <mergeCell ref="B38:F38"/>
    <mergeCell ref="B39:F39"/>
    <mergeCell ref="B40:F40"/>
    <mergeCell ref="B41:F41"/>
    <mergeCell ref="B42:F42"/>
    <mergeCell ref="B43:F43"/>
    <mergeCell ref="B28:F28"/>
    <mergeCell ref="A5:H5"/>
    <mergeCell ref="B45:F45"/>
    <mergeCell ref="B46:F46"/>
    <mergeCell ref="B44:F44"/>
    <mergeCell ref="B9:F9"/>
    <mergeCell ref="B33:F33"/>
    <mergeCell ref="B22:F22"/>
    <mergeCell ref="B23:F23"/>
    <mergeCell ref="B24:F24"/>
    <mergeCell ref="B25:F25"/>
    <mergeCell ref="B26:F26"/>
    <mergeCell ref="B27:F27"/>
    <mergeCell ref="B29:F29"/>
    <mergeCell ref="B30:F30"/>
  </mergeCells>
  <pageMargins left="0.7" right="0.7" top="0.47" bottom="0.49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9"/>
  <sheetViews>
    <sheetView topLeftCell="A28" workbookViewId="0">
      <selection activeCell="G49" sqref="G49:H49"/>
    </sheetView>
  </sheetViews>
  <sheetFormatPr defaultRowHeight="15"/>
  <cols>
    <col min="1" max="1" width="6" customWidth="1"/>
    <col min="6" max="6" width="19.28515625" customWidth="1"/>
    <col min="7" max="7" width="11.85546875" customWidth="1"/>
    <col min="8" max="8" width="10.5703125" customWidth="1"/>
  </cols>
  <sheetData>
    <row r="1" spans="1:9">
      <c r="A1" s="8"/>
      <c r="B1" s="8"/>
      <c r="C1" s="8"/>
      <c r="D1" s="8"/>
      <c r="E1" s="8"/>
      <c r="F1" s="13" t="s">
        <v>87</v>
      </c>
      <c r="G1" s="13"/>
      <c r="H1" s="13"/>
      <c r="I1" s="8"/>
    </row>
    <row r="2" spans="1:9">
      <c r="A2" s="8"/>
      <c r="B2" s="8"/>
      <c r="C2" s="8"/>
      <c r="D2" s="8"/>
      <c r="E2" s="8"/>
      <c r="F2" s="13" t="s">
        <v>77</v>
      </c>
      <c r="G2" s="13"/>
      <c r="H2" s="13"/>
      <c r="I2" s="8"/>
    </row>
    <row r="3" spans="1:9">
      <c r="A3" s="8"/>
      <c r="B3" s="8"/>
      <c r="C3" s="8"/>
      <c r="D3" s="8"/>
      <c r="E3" s="8"/>
      <c r="F3" s="13" t="s">
        <v>78</v>
      </c>
      <c r="G3" s="13"/>
      <c r="H3" s="13"/>
      <c r="I3" s="8"/>
    </row>
    <row r="4" spans="1:9">
      <c r="A4" s="8"/>
      <c r="B4" s="8"/>
      <c r="C4" s="8"/>
      <c r="D4" s="8"/>
      <c r="E4" s="8"/>
      <c r="F4" s="13" t="s">
        <v>79</v>
      </c>
      <c r="G4" s="13"/>
      <c r="H4" s="13"/>
      <c r="I4" s="8"/>
    </row>
    <row r="5" spans="1:9">
      <c r="A5" s="13" t="s">
        <v>67</v>
      </c>
      <c r="B5" s="13"/>
      <c r="C5" s="13"/>
      <c r="D5" s="13"/>
      <c r="E5" s="13"/>
      <c r="F5" s="13"/>
      <c r="G5" s="13"/>
      <c r="H5" s="13"/>
    </row>
    <row r="6" spans="1:9">
      <c r="H6" t="s">
        <v>0</v>
      </c>
    </row>
    <row r="7" spans="1:9" ht="27.75" customHeight="1">
      <c r="A7" s="16" t="s">
        <v>1</v>
      </c>
      <c r="B7" s="18" t="s">
        <v>2</v>
      </c>
      <c r="C7" s="19"/>
      <c r="D7" s="19"/>
      <c r="E7" s="19"/>
      <c r="F7" s="20"/>
      <c r="G7" s="24" t="s">
        <v>65</v>
      </c>
      <c r="H7" s="25"/>
    </row>
    <row r="8" spans="1:9" ht="25.5" customHeight="1">
      <c r="A8" s="17"/>
      <c r="B8" s="21"/>
      <c r="C8" s="22"/>
      <c r="D8" s="22"/>
      <c r="E8" s="22"/>
      <c r="F8" s="23"/>
      <c r="G8" s="2" t="s">
        <v>3</v>
      </c>
      <c r="H8" s="7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7">
        <v>3</v>
      </c>
      <c r="H9" s="7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v>11250.248</v>
      </c>
      <c r="H10" s="5">
        <v>2788.45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5">
        <f>G12+G13+G19+G20</f>
        <v>9471.3580000000002</v>
      </c>
      <c r="H11" s="5">
        <f>H12+H13+H19+H20</f>
        <v>2347.5291531113444</v>
      </c>
    </row>
    <row r="12" spans="1:9" ht="27.75" customHeight="1">
      <c r="A12" s="4" t="s">
        <v>40</v>
      </c>
      <c r="B12" s="14" t="s">
        <v>7</v>
      </c>
      <c r="C12" s="14"/>
      <c r="D12" s="14"/>
      <c r="E12" s="14"/>
      <c r="F12" s="14"/>
      <c r="G12" s="1">
        <v>8907.2710000000006</v>
      </c>
      <c r="H12" s="5">
        <v>2207.71</v>
      </c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>
        <v>525.721</v>
      </c>
      <c r="H13" s="5">
        <v>130.31</v>
      </c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5"/>
    </row>
    <row r="15" spans="1:9" ht="11.2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5"/>
    </row>
    <row r="16" spans="1:9" ht="12.75" customHeight="1">
      <c r="A16" s="4" t="s">
        <v>43</v>
      </c>
      <c r="B16" s="14" t="s">
        <v>62</v>
      </c>
      <c r="C16" s="14"/>
      <c r="D16" s="14"/>
      <c r="E16" s="14"/>
      <c r="F16" s="14"/>
      <c r="G16" s="1"/>
      <c r="H16" s="5"/>
    </row>
    <row r="17" spans="1:8" ht="1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5"/>
    </row>
    <row r="18" spans="1:8" ht="17.2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5"/>
    </row>
    <row r="19" spans="1:8" ht="20.25" customHeight="1">
      <c r="A19" s="4" t="s">
        <v>45</v>
      </c>
      <c r="B19" s="14" t="s">
        <v>15</v>
      </c>
      <c r="C19" s="14"/>
      <c r="D19" s="14"/>
      <c r="E19" s="14"/>
      <c r="F19" s="14"/>
      <c r="G19" s="1">
        <v>15.583</v>
      </c>
      <c r="H19" s="5">
        <f t="shared" ref="H19:H20" si="0">G19/4.034639</f>
        <v>3.8623034179761806</v>
      </c>
    </row>
    <row r="20" spans="1:8" ht="18" customHeight="1">
      <c r="A20" s="4" t="s">
        <v>46</v>
      </c>
      <c r="B20" s="14" t="s">
        <v>16</v>
      </c>
      <c r="C20" s="14"/>
      <c r="D20" s="14"/>
      <c r="E20" s="14"/>
      <c r="F20" s="14"/>
      <c r="G20" s="1">
        <v>22.783000000000001</v>
      </c>
      <c r="H20" s="5">
        <f t="shared" si="0"/>
        <v>5.6468496933678578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1241.6959999999999</v>
      </c>
      <c r="H21" s="5">
        <v>307.77999999999997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275.92099999999999</v>
      </c>
      <c r="H22" s="5">
        <f>H23+H24+H25</f>
        <v>68.388026785048169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2.7480000000000002</v>
      </c>
      <c r="H23" s="5">
        <f>G23/4.034639</f>
        <v>0.68110182844115674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273.173</v>
      </c>
      <c r="H24" s="5">
        <f t="shared" ref="H24:H25" si="1">G24/4.034639</f>
        <v>67.706924956607011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1">
        <v>0</v>
      </c>
      <c r="H25" s="5">
        <f t="shared" si="1"/>
        <v>0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261.274</v>
      </c>
      <c r="H26" s="5">
        <v>64.75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132.786</v>
      </c>
      <c r="H27" s="5">
        <v>32.92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29.212</v>
      </c>
      <c r="H28" s="5">
        <v>7.23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99.275999999999996</v>
      </c>
      <c r="H29" s="5">
        <v>24.6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v>358.52499999999998</v>
      </c>
      <c r="H30" s="5">
        <v>88.82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245.512</v>
      </c>
      <c r="H31" s="5">
        <v>60.81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53.972999999999999</v>
      </c>
      <c r="H32" s="5">
        <v>13.38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59.04</v>
      </c>
      <c r="H33" s="5">
        <v>14.63</v>
      </c>
    </row>
    <row r="34" spans="1:8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v>11608.772999999999</v>
      </c>
      <c r="H36" s="5">
        <f>H30+H10</f>
        <v>2877.27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216.101</v>
      </c>
      <c r="H38" s="5">
        <f>H39+H41+H42</f>
        <v>53.561421480335653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38.567999999999998</v>
      </c>
      <c r="H39" s="5">
        <f>G39/4.034639</f>
        <v>9.5592195485147489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5">
        <f t="shared" ref="H40:H42" si="2">G40/4.034639</f>
        <v>0</v>
      </c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78.688999999999993</v>
      </c>
      <c r="H41" s="5">
        <f t="shared" si="2"/>
        <v>19.503355814485506</v>
      </c>
    </row>
    <row r="42" spans="1:8" ht="17.25" customHeight="1">
      <c r="A42" s="4" t="s">
        <v>61</v>
      </c>
      <c r="B42" s="14" t="s">
        <v>35</v>
      </c>
      <c r="C42" s="14"/>
      <c r="D42" s="14"/>
      <c r="E42" s="14"/>
      <c r="F42" s="14"/>
      <c r="G42" s="1">
        <v>98.843999999999994</v>
      </c>
      <c r="H42" s="5">
        <f t="shared" si="2"/>
        <v>24.4988461173354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11824.874</v>
      </c>
      <c r="H43" s="5">
        <f>H38+H36</f>
        <v>2930.8314214803358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2930.8314214803358</v>
      </c>
    </row>
    <row r="45" spans="1:8" ht="16.5" customHeight="1">
      <c r="A45" s="4" t="s">
        <v>74</v>
      </c>
      <c r="B45" s="26" t="s">
        <v>37</v>
      </c>
      <c r="C45" s="26"/>
      <c r="D45" s="26"/>
      <c r="E45" s="26"/>
      <c r="F45" s="26"/>
      <c r="G45" s="1">
        <v>4034.6390000000001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1.8615317915166401</v>
      </c>
      <c r="H46" s="10">
        <f>G46</f>
        <v>1.8615317915166401</v>
      </c>
    </row>
    <row r="49" spans="1:8" ht="18.75">
      <c r="A49" s="28" t="s">
        <v>80</v>
      </c>
      <c r="B49" s="28"/>
      <c r="C49" s="28"/>
      <c r="D49" s="28"/>
      <c r="E49" s="28"/>
      <c r="G49" s="27" t="s">
        <v>81</v>
      </c>
      <c r="H49" s="27"/>
    </row>
  </sheetData>
  <mergeCells count="48">
    <mergeCell ref="F1:H1"/>
    <mergeCell ref="F2:H2"/>
    <mergeCell ref="F3:H3"/>
    <mergeCell ref="F4:H4"/>
    <mergeCell ref="A49:E49"/>
    <mergeCell ref="G49:H49"/>
    <mergeCell ref="A7:A8"/>
    <mergeCell ref="B7:F8"/>
    <mergeCell ref="G7:H7"/>
    <mergeCell ref="B16:F16"/>
    <mergeCell ref="B31:F31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45:F45"/>
    <mergeCell ref="B46:F46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5:H5"/>
    <mergeCell ref="B9:F9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21:F21"/>
    <mergeCell ref="B10:F10"/>
  </mergeCells>
  <pageMargins left="0.7" right="0.7" top="0.42" bottom="0.53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9"/>
  <sheetViews>
    <sheetView topLeftCell="A31" workbookViewId="0">
      <selection activeCell="G49" sqref="G49:H49"/>
    </sheetView>
  </sheetViews>
  <sheetFormatPr defaultRowHeight="15"/>
  <cols>
    <col min="1" max="1" width="6.28515625" customWidth="1"/>
    <col min="6" max="6" width="20.85546875" customWidth="1"/>
    <col min="7" max="7" width="11" customWidth="1"/>
    <col min="8" max="8" width="12.42578125" customWidth="1"/>
  </cols>
  <sheetData>
    <row r="1" spans="1:9">
      <c r="A1" s="8"/>
      <c r="B1" s="8"/>
      <c r="C1" s="8"/>
      <c r="D1" s="8"/>
      <c r="E1" s="8"/>
      <c r="F1" s="13" t="s">
        <v>88</v>
      </c>
      <c r="G1" s="13"/>
      <c r="H1" s="13"/>
      <c r="I1" s="8"/>
    </row>
    <row r="2" spans="1:9">
      <c r="A2" s="8"/>
      <c r="B2" s="8"/>
      <c r="C2" s="8"/>
      <c r="D2" s="8"/>
      <c r="E2" s="8"/>
      <c r="F2" s="13" t="s">
        <v>77</v>
      </c>
      <c r="G2" s="13"/>
      <c r="H2" s="13"/>
      <c r="I2" s="8"/>
    </row>
    <row r="3" spans="1:9">
      <c r="A3" s="8"/>
      <c r="B3" s="8"/>
      <c r="C3" s="8"/>
      <c r="D3" s="8"/>
      <c r="E3" s="8"/>
      <c r="F3" s="13" t="s">
        <v>78</v>
      </c>
      <c r="G3" s="13"/>
      <c r="H3" s="13"/>
      <c r="I3" s="8"/>
    </row>
    <row r="4" spans="1:9">
      <c r="A4" s="8"/>
      <c r="B4" s="8"/>
      <c r="C4" s="8"/>
      <c r="D4" s="8"/>
      <c r="E4" s="8"/>
      <c r="F4" s="13" t="s">
        <v>79</v>
      </c>
      <c r="G4" s="13"/>
      <c r="H4" s="13"/>
      <c r="I4" s="8"/>
    </row>
    <row r="5" spans="1:9">
      <c r="A5" s="13" t="s">
        <v>68</v>
      </c>
      <c r="B5" s="13"/>
      <c r="C5" s="13"/>
      <c r="D5" s="13"/>
      <c r="E5" s="13"/>
      <c r="F5" s="13"/>
      <c r="G5" s="13"/>
      <c r="H5" s="13"/>
    </row>
    <row r="6" spans="1:9">
      <c r="H6" t="s">
        <v>0</v>
      </c>
    </row>
    <row r="7" spans="1:9" ht="33" customHeight="1">
      <c r="A7" s="16" t="s">
        <v>1</v>
      </c>
      <c r="B7" s="18" t="s">
        <v>2</v>
      </c>
      <c r="C7" s="19"/>
      <c r="D7" s="19"/>
      <c r="E7" s="19"/>
      <c r="F7" s="20"/>
      <c r="G7" s="24" t="s">
        <v>65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7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7">
        <v>3</v>
      </c>
      <c r="H9" s="7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709.0680000000001</v>
      </c>
      <c r="H10" s="5">
        <v>195.43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524.06799999999998</v>
      </c>
      <c r="H11" s="5">
        <f>H12+H13+H19+H20</f>
        <v>144.46099769883929</v>
      </c>
    </row>
    <row r="12" spans="1:9" ht="18.75" customHeight="1">
      <c r="A12" s="4" t="s">
        <v>40</v>
      </c>
      <c r="B12" s="14" t="s">
        <v>7</v>
      </c>
      <c r="C12" s="14"/>
      <c r="D12" s="14"/>
      <c r="E12" s="14"/>
      <c r="F12" s="14"/>
      <c r="G12" s="1">
        <v>0</v>
      </c>
      <c r="H12" s="1">
        <v>0</v>
      </c>
    </row>
    <row r="13" spans="1:9">
      <c r="A13" s="4" t="s">
        <v>41</v>
      </c>
      <c r="B13" s="14" t="s">
        <v>8</v>
      </c>
      <c r="C13" s="14"/>
      <c r="D13" s="14"/>
      <c r="E13" s="14"/>
      <c r="F13" s="14"/>
      <c r="G13" s="6"/>
      <c r="H13" s="5"/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9" ht="1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8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4.2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1"/>
    </row>
    <row r="19" spans="1:8" ht="16.5" customHeight="1">
      <c r="A19" s="4" t="s">
        <v>45</v>
      </c>
      <c r="B19" s="14" t="s">
        <v>70</v>
      </c>
      <c r="C19" s="14"/>
      <c r="D19" s="14"/>
      <c r="E19" s="14"/>
      <c r="F19" s="14"/>
      <c r="G19" s="1">
        <v>497.86900000000003</v>
      </c>
      <c r="H19" s="5">
        <v>137.24</v>
      </c>
    </row>
    <row r="20" spans="1:8" ht="18.75" customHeight="1">
      <c r="A20" s="4" t="s">
        <v>46</v>
      </c>
      <c r="B20" s="14" t="s">
        <v>16</v>
      </c>
      <c r="C20" s="14"/>
      <c r="D20" s="14"/>
      <c r="E20" s="14"/>
      <c r="F20" s="14"/>
      <c r="G20" s="1">
        <v>26.199000000000002</v>
      </c>
      <c r="H20" s="5">
        <f>G20/3628.169*1000</f>
        <v>7.2209976988392768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134.023</v>
      </c>
      <c r="H21" s="5">
        <f>G21/3628.169*1000</f>
        <v>36.939569242777829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41.165999999999997</v>
      </c>
      <c r="H22" s="5">
        <f>H23+H24+H25</f>
        <v>9.7895302920012828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11.680999999999999</v>
      </c>
      <c r="H23" s="5">
        <f>G23/3628.169*1000</f>
        <v>3.219530292001282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29.484999999999999</v>
      </c>
      <c r="H24" s="5">
        <v>6.57</v>
      </c>
    </row>
    <row r="25" spans="1:8" ht="11.25" customHeight="1">
      <c r="A25" s="4" t="s">
        <v>51</v>
      </c>
      <c r="B25" s="14" t="s">
        <v>21</v>
      </c>
      <c r="C25" s="14"/>
      <c r="D25" s="14"/>
      <c r="E25" s="14"/>
      <c r="F25" s="14"/>
      <c r="G25" s="1">
        <v>0</v>
      </c>
      <c r="H25" s="5">
        <f t="shared" ref="H25" si="0">G25/3628.169*1000</f>
        <v>0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9.8109999999999999</v>
      </c>
      <c r="H26" s="5">
        <f>H27+H28+H29</f>
        <v>2.38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4.9870000000000001</v>
      </c>
      <c r="H27" s="5">
        <v>1.1200000000000001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1.0960000000000001</v>
      </c>
      <c r="H28" s="5">
        <v>0.25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3.7280000000000002</v>
      </c>
      <c r="H29" s="5">
        <v>1.01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13.458</v>
      </c>
      <c r="H30" s="5">
        <f>H31+H32+H33</f>
        <v>3.7093090206106716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9.2149999999999999</v>
      </c>
      <c r="H31" s="5">
        <f>G31/3628.169*1000</f>
        <v>2.5398486123441328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2.0259999999999998</v>
      </c>
      <c r="H32" s="5">
        <f>G32/3628.169*1000</f>
        <v>0.55840838726090214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2.2170000000000001</v>
      </c>
      <c r="H33" s="5">
        <f>G33/3628.169*1000</f>
        <v>0.61105202100563671</v>
      </c>
    </row>
    <row r="34" spans="1:8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f>G30+G10</f>
        <v>722.52600000000007</v>
      </c>
      <c r="H36" s="5">
        <f>H30+H10</f>
        <v>199.13930902061068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29.933</v>
      </c>
      <c r="H38" s="5">
        <v>8.26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5.3879999999999999</v>
      </c>
      <c r="H39" s="5">
        <f>G39/3628.169*1000</f>
        <v>1.485046589615864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5">
        <f t="shared" ref="H40:H42" si="1">G40/3628.169*1000</f>
        <v>0</v>
      </c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10.879</v>
      </c>
      <c r="H41" s="5">
        <f t="shared" si="1"/>
        <v>2.9984821544972133</v>
      </c>
    </row>
    <row r="42" spans="1:8" ht="14.25" customHeight="1">
      <c r="A42" s="4" t="s">
        <v>61</v>
      </c>
      <c r="B42" s="14" t="s">
        <v>35</v>
      </c>
      <c r="C42" s="14"/>
      <c r="D42" s="14"/>
      <c r="E42" s="14"/>
      <c r="F42" s="14"/>
      <c r="G42" s="1">
        <v>13.666</v>
      </c>
      <c r="H42" s="5">
        <f t="shared" si="1"/>
        <v>3.7666382133798071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752.45900000000006</v>
      </c>
      <c r="H43" s="5">
        <f>H38+H36</f>
        <v>207.39930902061067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207.39930902061067</v>
      </c>
    </row>
    <row r="45" spans="1:8" ht="14.25" customHeight="1">
      <c r="A45" s="4" t="s">
        <v>74</v>
      </c>
      <c r="B45" s="26" t="s">
        <v>37</v>
      </c>
      <c r="C45" s="26"/>
      <c r="D45" s="26"/>
      <c r="E45" s="26"/>
      <c r="F45" s="26"/>
      <c r="G45" s="1">
        <v>3628.1689999999999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4.1428266941258851</v>
      </c>
      <c r="H46" s="10">
        <f>H38/H36*100</f>
        <v>4.1478500857633787</v>
      </c>
    </row>
    <row r="49" spans="1:8" ht="18.75">
      <c r="A49" s="28" t="s">
        <v>80</v>
      </c>
      <c r="B49" s="28"/>
      <c r="C49" s="28"/>
      <c r="D49" s="28"/>
      <c r="E49" s="28"/>
      <c r="G49" s="27" t="s">
        <v>81</v>
      </c>
      <c r="H49" s="27"/>
    </row>
  </sheetData>
  <mergeCells count="48">
    <mergeCell ref="F1:H1"/>
    <mergeCell ref="F2:H2"/>
    <mergeCell ref="F3:H3"/>
    <mergeCell ref="F4:H4"/>
    <mergeCell ref="A49:E49"/>
    <mergeCell ref="G49:H49"/>
    <mergeCell ref="A7:A8"/>
    <mergeCell ref="B7:F8"/>
    <mergeCell ref="G7:H7"/>
    <mergeCell ref="B16:F16"/>
    <mergeCell ref="B31:F31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45:F45"/>
    <mergeCell ref="B46:F46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5:H5"/>
    <mergeCell ref="B9:F9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21:F21"/>
    <mergeCell ref="B10:F10"/>
  </mergeCells>
  <pageMargins left="0.7" right="0.7" top="0.53" bottom="0.44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9"/>
  <sheetViews>
    <sheetView tabSelected="1" topLeftCell="A37" workbookViewId="0">
      <selection activeCell="G49" sqref="G49:H49"/>
    </sheetView>
  </sheetViews>
  <sheetFormatPr defaultRowHeight="15"/>
  <cols>
    <col min="6" max="6" width="15.140625" customWidth="1"/>
    <col min="7" max="7" width="10.85546875" customWidth="1"/>
    <col min="8" max="8" width="13.85546875" customWidth="1"/>
  </cols>
  <sheetData>
    <row r="1" spans="1:9">
      <c r="A1" s="8"/>
      <c r="B1" s="8"/>
      <c r="C1" s="8"/>
      <c r="D1" s="8"/>
      <c r="E1" s="8"/>
      <c r="F1" s="13" t="s">
        <v>89</v>
      </c>
      <c r="G1" s="13"/>
      <c r="H1" s="13"/>
      <c r="I1" s="8"/>
    </row>
    <row r="2" spans="1:9">
      <c r="A2" s="8"/>
      <c r="B2" s="8"/>
      <c r="C2" s="8"/>
      <c r="D2" s="8"/>
      <c r="E2" s="8"/>
      <c r="F2" s="13" t="s">
        <v>77</v>
      </c>
      <c r="G2" s="13"/>
      <c r="H2" s="13"/>
      <c r="I2" s="8"/>
    </row>
    <row r="3" spans="1:9">
      <c r="A3" s="8"/>
      <c r="B3" s="8"/>
      <c r="C3" s="8"/>
      <c r="D3" s="8"/>
      <c r="E3" s="8"/>
      <c r="F3" s="13" t="s">
        <v>78</v>
      </c>
      <c r="G3" s="13"/>
      <c r="H3" s="13"/>
      <c r="I3" s="8"/>
    </row>
    <row r="4" spans="1:9">
      <c r="A4" s="8"/>
      <c r="B4" s="8"/>
      <c r="C4" s="8"/>
      <c r="D4" s="8"/>
      <c r="E4" s="8"/>
      <c r="F4" s="13" t="s">
        <v>79</v>
      </c>
      <c r="G4" s="13"/>
      <c r="H4" s="13"/>
      <c r="I4" s="8"/>
    </row>
    <row r="5" spans="1:9">
      <c r="A5" s="13" t="s">
        <v>69</v>
      </c>
      <c r="B5" s="13"/>
      <c r="C5" s="13"/>
      <c r="D5" s="13"/>
      <c r="E5" s="13"/>
      <c r="F5" s="13"/>
      <c r="G5" s="13"/>
      <c r="H5" s="13"/>
    </row>
    <row r="6" spans="1:9">
      <c r="H6" t="s">
        <v>0</v>
      </c>
    </row>
    <row r="7" spans="1:9" ht="36" customHeight="1">
      <c r="A7" s="16" t="s">
        <v>1</v>
      </c>
      <c r="B7" s="18" t="s">
        <v>2</v>
      </c>
      <c r="C7" s="19"/>
      <c r="D7" s="19"/>
      <c r="E7" s="19"/>
      <c r="F7" s="20"/>
      <c r="G7" s="24" t="s">
        <v>65</v>
      </c>
      <c r="H7" s="25"/>
    </row>
    <row r="8" spans="1:9" ht="29.25" customHeight="1">
      <c r="A8" s="17"/>
      <c r="B8" s="21"/>
      <c r="C8" s="22"/>
      <c r="D8" s="22"/>
      <c r="E8" s="22"/>
      <c r="F8" s="23"/>
      <c r="G8" s="2" t="s">
        <v>3</v>
      </c>
      <c r="H8" s="7" t="s">
        <v>4</v>
      </c>
    </row>
    <row r="9" spans="1:9">
      <c r="A9" s="4">
        <v>1</v>
      </c>
      <c r="B9" s="15">
        <v>2</v>
      </c>
      <c r="C9" s="15"/>
      <c r="D9" s="15"/>
      <c r="E9" s="15"/>
      <c r="F9" s="15"/>
      <c r="G9" s="7">
        <v>3</v>
      </c>
      <c r="H9" s="7">
        <v>4</v>
      </c>
    </row>
    <row r="10" spans="1:9">
      <c r="A10" s="4">
        <v>1</v>
      </c>
      <c r="B10" s="26" t="s">
        <v>5</v>
      </c>
      <c r="C10" s="26"/>
      <c r="D10" s="26"/>
      <c r="E10" s="26"/>
      <c r="F10" s="26"/>
      <c r="G10" s="6">
        <f>G11+G21+G22+G26</f>
        <v>84.602000000000004</v>
      </c>
      <c r="H10" s="5">
        <f>H11+H21+H22+H26</f>
        <v>19.086280063011671</v>
      </c>
    </row>
    <row r="11" spans="1:9">
      <c r="A11" s="4" t="s">
        <v>39</v>
      </c>
      <c r="B11" s="26" t="s">
        <v>6</v>
      </c>
      <c r="C11" s="26"/>
      <c r="D11" s="26"/>
      <c r="E11" s="26"/>
      <c r="F11" s="26"/>
      <c r="G11" s="6">
        <f>G12+G13+G19+G20</f>
        <v>1.599</v>
      </c>
      <c r="H11" s="5">
        <f>H12+H13+H19+H20</f>
        <v>0.44</v>
      </c>
    </row>
    <row r="12" spans="1:9" ht="19.5" customHeight="1">
      <c r="A12" s="4" t="s">
        <v>40</v>
      </c>
      <c r="B12" s="14" t="s">
        <v>7</v>
      </c>
      <c r="C12" s="14"/>
      <c r="D12" s="14"/>
      <c r="E12" s="14"/>
      <c r="F12" s="14"/>
      <c r="G12" s="1"/>
      <c r="H12" s="1"/>
    </row>
    <row r="13" spans="1:9" ht="13.5" customHeight="1">
      <c r="A13" s="4" t="s">
        <v>41</v>
      </c>
      <c r="B13" s="14" t="s">
        <v>8</v>
      </c>
      <c r="C13" s="14"/>
      <c r="D13" s="14"/>
      <c r="E13" s="14"/>
      <c r="F13" s="14"/>
      <c r="G13" s="6"/>
      <c r="H13" s="6"/>
    </row>
    <row r="14" spans="1:9" ht="17.25" customHeight="1">
      <c r="A14" s="4" t="s">
        <v>42</v>
      </c>
      <c r="B14" s="14" t="s">
        <v>9</v>
      </c>
      <c r="C14" s="14"/>
      <c r="D14" s="14"/>
      <c r="E14" s="14"/>
      <c r="F14" s="14"/>
      <c r="G14" s="1"/>
      <c r="H14" s="1"/>
    </row>
    <row r="15" spans="1:9" ht="15.75" customHeight="1">
      <c r="A15" s="4" t="s">
        <v>10</v>
      </c>
      <c r="B15" s="14" t="s">
        <v>11</v>
      </c>
      <c r="C15" s="14"/>
      <c r="D15" s="14"/>
      <c r="E15" s="14"/>
      <c r="F15" s="14"/>
      <c r="G15" s="1"/>
      <c r="H15" s="1"/>
    </row>
    <row r="16" spans="1:9">
      <c r="A16" s="4" t="s">
        <v>43</v>
      </c>
      <c r="B16" s="14" t="s">
        <v>62</v>
      </c>
      <c r="C16" s="14"/>
      <c r="D16" s="14"/>
      <c r="E16" s="14"/>
      <c r="F16" s="14"/>
      <c r="G16" s="1"/>
      <c r="H16" s="1"/>
    </row>
    <row r="17" spans="1:8" ht="13.5" customHeight="1">
      <c r="A17" s="4" t="s">
        <v>12</v>
      </c>
      <c r="B17" s="14" t="s">
        <v>13</v>
      </c>
      <c r="C17" s="14"/>
      <c r="D17" s="14"/>
      <c r="E17" s="14"/>
      <c r="F17" s="14"/>
      <c r="G17" s="1"/>
      <c r="H17" s="1"/>
    </row>
    <row r="18" spans="1:8" ht="15" customHeight="1">
      <c r="A18" s="4" t="s">
        <v>44</v>
      </c>
      <c r="B18" s="14" t="s">
        <v>14</v>
      </c>
      <c r="C18" s="14"/>
      <c r="D18" s="14"/>
      <c r="E18" s="14"/>
      <c r="F18" s="14"/>
      <c r="G18" s="1"/>
      <c r="H18" s="1"/>
    </row>
    <row r="19" spans="1:8" ht="16.5" customHeight="1">
      <c r="A19" s="4" t="s">
        <v>45</v>
      </c>
      <c r="B19" s="14" t="s">
        <v>15</v>
      </c>
      <c r="C19" s="14"/>
      <c r="D19" s="14"/>
      <c r="E19" s="14"/>
      <c r="F19" s="14"/>
      <c r="G19" s="1"/>
      <c r="H19" s="1"/>
    </row>
    <row r="20" spans="1:8" ht="17.25" customHeight="1">
      <c r="A20" s="4" t="s">
        <v>46</v>
      </c>
      <c r="B20" s="14" t="s">
        <v>16</v>
      </c>
      <c r="C20" s="14"/>
      <c r="D20" s="14"/>
      <c r="E20" s="14"/>
      <c r="F20" s="14"/>
      <c r="G20" s="1">
        <v>1.599</v>
      </c>
      <c r="H20" s="5">
        <v>0.44</v>
      </c>
    </row>
    <row r="21" spans="1:8">
      <c r="A21" s="4" t="s">
        <v>47</v>
      </c>
      <c r="B21" s="26" t="s">
        <v>17</v>
      </c>
      <c r="C21" s="26"/>
      <c r="D21" s="26"/>
      <c r="E21" s="26"/>
      <c r="F21" s="26"/>
      <c r="G21" s="6">
        <v>64.573999999999998</v>
      </c>
      <c r="H21" s="5">
        <v>14.4</v>
      </c>
    </row>
    <row r="22" spans="1:8">
      <c r="A22" s="4" t="s">
        <v>48</v>
      </c>
      <c r="B22" s="26" t="s">
        <v>18</v>
      </c>
      <c r="C22" s="26"/>
      <c r="D22" s="26"/>
      <c r="E22" s="26"/>
      <c r="F22" s="26"/>
      <c r="G22" s="6">
        <f>G23+G24+G25</f>
        <v>14.664</v>
      </c>
      <c r="H22" s="5">
        <f>H23+H24+H25</f>
        <v>3.29</v>
      </c>
    </row>
    <row r="23" spans="1:8">
      <c r="A23" s="4" t="s">
        <v>49</v>
      </c>
      <c r="B23" s="14" t="s">
        <v>19</v>
      </c>
      <c r="C23" s="14"/>
      <c r="D23" s="14"/>
      <c r="E23" s="14"/>
      <c r="F23" s="14"/>
      <c r="G23" s="1">
        <v>0.372</v>
      </c>
      <c r="H23" s="5">
        <v>0.1</v>
      </c>
    </row>
    <row r="24" spans="1:8">
      <c r="A24" s="4" t="s">
        <v>50</v>
      </c>
      <c r="B24" s="14" t="s">
        <v>20</v>
      </c>
      <c r="C24" s="14"/>
      <c r="D24" s="14"/>
      <c r="E24" s="14"/>
      <c r="F24" s="14"/>
      <c r="G24" s="6">
        <v>14.206</v>
      </c>
      <c r="H24" s="5">
        <v>3.17</v>
      </c>
    </row>
    <row r="25" spans="1:8">
      <c r="A25" s="4" t="s">
        <v>51</v>
      </c>
      <c r="B25" s="14" t="s">
        <v>21</v>
      </c>
      <c r="C25" s="14"/>
      <c r="D25" s="14"/>
      <c r="E25" s="14"/>
      <c r="F25" s="14"/>
      <c r="G25" s="6">
        <v>8.5999999999999993E-2</v>
      </c>
      <c r="H25" s="5">
        <v>0.02</v>
      </c>
    </row>
    <row r="26" spans="1:8">
      <c r="A26" s="4" t="s">
        <v>52</v>
      </c>
      <c r="B26" s="26" t="s">
        <v>63</v>
      </c>
      <c r="C26" s="26"/>
      <c r="D26" s="26"/>
      <c r="E26" s="26"/>
      <c r="F26" s="26"/>
      <c r="G26" s="6">
        <f>G27+G28+G29</f>
        <v>3.7649999999999997</v>
      </c>
      <c r="H26" s="5">
        <f>H27+H28+H29</f>
        <v>0.95628006301167012</v>
      </c>
    </row>
    <row r="27" spans="1:8">
      <c r="A27" s="4" t="s">
        <v>53</v>
      </c>
      <c r="B27" s="14" t="s">
        <v>22</v>
      </c>
      <c r="C27" s="14"/>
      <c r="D27" s="14"/>
      <c r="E27" s="14"/>
      <c r="F27" s="14"/>
      <c r="G27" s="6">
        <v>1.913</v>
      </c>
      <c r="H27" s="5">
        <v>0.42</v>
      </c>
    </row>
    <row r="28" spans="1:8">
      <c r="A28" s="4" t="s">
        <v>54</v>
      </c>
      <c r="B28" s="14" t="s">
        <v>20</v>
      </c>
      <c r="C28" s="14"/>
      <c r="D28" s="14"/>
      <c r="E28" s="14"/>
      <c r="F28" s="14"/>
      <c r="G28" s="6">
        <v>0.42199999999999999</v>
      </c>
      <c r="H28" s="5">
        <f t="shared" ref="H28" si="0">G28/3.629169</f>
        <v>0.11628006301167015</v>
      </c>
    </row>
    <row r="29" spans="1:8">
      <c r="A29" s="4" t="s">
        <v>55</v>
      </c>
      <c r="B29" s="14" t="s">
        <v>23</v>
      </c>
      <c r="C29" s="14"/>
      <c r="D29" s="14"/>
      <c r="E29" s="14"/>
      <c r="F29" s="14"/>
      <c r="G29" s="1">
        <v>1.43</v>
      </c>
      <c r="H29" s="5">
        <v>0.42</v>
      </c>
    </row>
    <row r="30" spans="1:8">
      <c r="A30" s="4">
        <v>2</v>
      </c>
      <c r="B30" s="26" t="s">
        <v>24</v>
      </c>
      <c r="C30" s="26"/>
      <c r="D30" s="26"/>
      <c r="E30" s="26"/>
      <c r="F30" s="26"/>
      <c r="G30" s="6">
        <f>G31+G32+G33</f>
        <v>5.1639999999999997</v>
      </c>
      <c r="H30" s="5">
        <v>1.2</v>
      </c>
    </row>
    <row r="31" spans="1:8">
      <c r="A31" s="4" t="s">
        <v>56</v>
      </c>
      <c r="B31" s="14" t="s">
        <v>25</v>
      </c>
      <c r="C31" s="14"/>
      <c r="D31" s="14"/>
      <c r="E31" s="14"/>
      <c r="F31" s="14"/>
      <c r="G31" s="6">
        <v>3.536</v>
      </c>
      <c r="H31" s="5">
        <f>G31/3.628169</f>
        <v>0.97459627707529606</v>
      </c>
    </row>
    <row r="32" spans="1:8">
      <c r="A32" s="4" t="s">
        <v>57</v>
      </c>
      <c r="B32" s="14" t="s">
        <v>20</v>
      </c>
      <c r="C32" s="14"/>
      <c r="D32" s="14"/>
      <c r="E32" s="14"/>
      <c r="F32" s="14"/>
      <c r="G32" s="6">
        <v>0.77700000000000002</v>
      </c>
      <c r="H32" s="5">
        <v>0.18</v>
      </c>
    </row>
    <row r="33" spans="1:8">
      <c r="A33" s="4" t="s">
        <v>26</v>
      </c>
      <c r="B33" s="14" t="s">
        <v>23</v>
      </c>
      <c r="C33" s="14"/>
      <c r="D33" s="14"/>
      <c r="E33" s="14"/>
      <c r="F33" s="14"/>
      <c r="G33" s="1">
        <v>0.85099999999999998</v>
      </c>
      <c r="H33" s="5">
        <f t="shared" ref="H33" si="1">G33/3.628169</f>
        <v>0.23455357233910545</v>
      </c>
    </row>
    <row r="34" spans="1:8">
      <c r="A34" s="4">
        <v>3</v>
      </c>
      <c r="B34" s="14" t="s">
        <v>27</v>
      </c>
      <c r="C34" s="14"/>
      <c r="D34" s="14"/>
      <c r="E34" s="14"/>
      <c r="F34" s="14"/>
      <c r="G34" s="1">
        <v>0</v>
      </c>
      <c r="H34" s="1">
        <v>0</v>
      </c>
    </row>
    <row r="35" spans="1:8">
      <c r="A35" s="4">
        <v>4</v>
      </c>
      <c r="B35" s="14" t="s">
        <v>28</v>
      </c>
      <c r="C35" s="14"/>
      <c r="D35" s="14"/>
      <c r="E35" s="14"/>
      <c r="F35" s="14"/>
      <c r="G35" s="1">
        <v>0</v>
      </c>
      <c r="H35" s="1">
        <v>0</v>
      </c>
    </row>
    <row r="36" spans="1:8">
      <c r="A36" s="4">
        <v>5</v>
      </c>
      <c r="B36" s="26" t="s">
        <v>29</v>
      </c>
      <c r="C36" s="26"/>
      <c r="D36" s="26"/>
      <c r="E36" s="26"/>
      <c r="F36" s="26"/>
      <c r="G36" s="6">
        <f>G30+G10</f>
        <v>89.766000000000005</v>
      </c>
      <c r="H36" s="5">
        <f>H30+H10</f>
        <v>20.28628006301167</v>
      </c>
    </row>
    <row r="37" spans="1:8">
      <c r="A37" s="4">
        <v>6</v>
      </c>
      <c r="B37" s="14" t="s">
        <v>30</v>
      </c>
      <c r="C37" s="14"/>
      <c r="D37" s="14"/>
      <c r="E37" s="14"/>
      <c r="F37" s="14"/>
      <c r="G37" s="1">
        <v>0</v>
      </c>
      <c r="H37" s="1">
        <v>0</v>
      </c>
    </row>
    <row r="38" spans="1:8">
      <c r="A38" s="4">
        <v>7</v>
      </c>
      <c r="B38" s="26" t="s">
        <v>31</v>
      </c>
      <c r="C38" s="26"/>
      <c r="D38" s="26"/>
      <c r="E38" s="26"/>
      <c r="F38" s="26"/>
      <c r="G38" s="1">
        <f>G39+G41+G42</f>
        <v>3.12</v>
      </c>
      <c r="H38" s="5">
        <v>0.85</v>
      </c>
    </row>
    <row r="39" spans="1:8">
      <c r="A39" s="4" t="s">
        <v>58</v>
      </c>
      <c r="B39" s="14" t="s">
        <v>32</v>
      </c>
      <c r="C39" s="14"/>
      <c r="D39" s="14"/>
      <c r="E39" s="14"/>
      <c r="F39" s="14"/>
      <c r="G39" s="1">
        <v>0.56100000000000005</v>
      </c>
      <c r="H39" s="5">
        <f>G39/3.628169</f>
        <v>0.15462344780521525</v>
      </c>
    </row>
    <row r="40" spans="1:8">
      <c r="A40" s="4" t="s">
        <v>59</v>
      </c>
      <c r="B40" s="14" t="s">
        <v>33</v>
      </c>
      <c r="C40" s="14"/>
      <c r="D40" s="14"/>
      <c r="E40" s="14"/>
      <c r="F40" s="14"/>
      <c r="G40" s="1"/>
      <c r="H40" s="5">
        <f t="shared" ref="H40:H42" si="2">G40/3.628169</f>
        <v>0</v>
      </c>
    </row>
    <row r="41" spans="1:8">
      <c r="A41" s="4" t="s">
        <v>60</v>
      </c>
      <c r="B41" s="14" t="s">
        <v>34</v>
      </c>
      <c r="C41" s="14"/>
      <c r="D41" s="14"/>
      <c r="E41" s="14"/>
      <c r="F41" s="14"/>
      <c r="G41" s="1">
        <v>1.1339999999999999</v>
      </c>
      <c r="H41" s="5">
        <f t="shared" si="2"/>
        <v>0.31255434903941903</v>
      </c>
    </row>
    <row r="42" spans="1:8" ht="15.75" customHeight="1">
      <c r="A42" s="4" t="s">
        <v>61</v>
      </c>
      <c r="B42" s="14" t="s">
        <v>35</v>
      </c>
      <c r="C42" s="14"/>
      <c r="D42" s="14"/>
      <c r="E42" s="14"/>
      <c r="F42" s="14"/>
      <c r="G42" s="1">
        <v>1.425</v>
      </c>
      <c r="H42" s="5">
        <f t="shared" si="2"/>
        <v>0.39276009469239165</v>
      </c>
    </row>
    <row r="43" spans="1:8">
      <c r="A43" s="4">
        <v>8</v>
      </c>
      <c r="B43" s="14" t="s">
        <v>36</v>
      </c>
      <c r="C43" s="14"/>
      <c r="D43" s="14"/>
      <c r="E43" s="14"/>
      <c r="F43" s="14"/>
      <c r="G43" s="6">
        <f>G38+G36</f>
        <v>92.88600000000001</v>
      </c>
      <c r="H43" s="5">
        <f>H38+H36</f>
        <v>21.136280063011672</v>
      </c>
    </row>
    <row r="44" spans="1:8">
      <c r="A44" s="4">
        <v>9</v>
      </c>
      <c r="B44" s="26" t="s">
        <v>76</v>
      </c>
      <c r="C44" s="26"/>
      <c r="D44" s="26"/>
      <c r="E44" s="26"/>
      <c r="F44" s="26"/>
      <c r="G44" s="1"/>
      <c r="H44" s="5">
        <f>H43</f>
        <v>21.136280063011672</v>
      </c>
    </row>
    <row r="45" spans="1:8" ht="16.5" customHeight="1">
      <c r="A45" s="4" t="s">
        <v>74</v>
      </c>
      <c r="B45" s="26" t="s">
        <v>37</v>
      </c>
      <c r="C45" s="26"/>
      <c r="D45" s="26"/>
      <c r="E45" s="26"/>
      <c r="F45" s="26"/>
      <c r="G45" s="1">
        <v>3628.1689999999999</v>
      </c>
      <c r="H45" s="1"/>
    </row>
    <row r="46" spans="1:8">
      <c r="A46" s="4" t="s">
        <v>75</v>
      </c>
      <c r="B46" s="14" t="s">
        <v>38</v>
      </c>
      <c r="C46" s="14"/>
      <c r="D46" s="14"/>
      <c r="E46" s="14"/>
      <c r="F46" s="14"/>
      <c r="G46" s="10">
        <f>G38/G36*100</f>
        <v>3.475703495755631</v>
      </c>
      <c r="H46" s="10">
        <f>G46</f>
        <v>3.475703495755631</v>
      </c>
    </row>
    <row r="49" spans="1:8" ht="18.75">
      <c r="A49" s="28" t="s">
        <v>80</v>
      </c>
      <c r="B49" s="28"/>
      <c r="C49" s="28"/>
      <c r="D49" s="28"/>
      <c r="E49" s="28"/>
      <c r="G49" s="27" t="s">
        <v>81</v>
      </c>
      <c r="H49" s="27"/>
    </row>
  </sheetData>
  <mergeCells count="48">
    <mergeCell ref="F1:H1"/>
    <mergeCell ref="F2:H2"/>
    <mergeCell ref="F3:H3"/>
    <mergeCell ref="F4:H4"/>
    <mergeCell ref="A49:E49"/>
    <mergeCell ref="G49:H49"/>
    <mergeCell ref="A7:A8"/>
    <mergeCell ref="B7:F8"/>
    <mergeCell ref="G7:H7"/>
    <mergeCell ref="B16:F16"/>
    <mergeCell ref="B31:F31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45:F45"/>
    <mergeCell ref="B46:F46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5:H5"/>
    <mergeCell ref="B9:F9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2:F32"/>
    <mergeCell ref="B21:F21"/>
    <mergeCell ref="B10:F10"/>
  </mergeCells>
  <pageMargins left="0.7" right="0.7" top="0.47" bottom="0.4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бюджет всього</vt:lpstr>
      <vt:lpstr>бюджет вироб.</vt:lpstr>
      <vt:lpstr>бюджет трансп.</vt:lpstr>
      <vt:lpstr>бюджет пост.</vt:lpstr>
      <vt:lpstr>інші всього</vt:lpstr>
      <vt:lpstr>інші вироб.</vt:lpstr>
      <vt:lpstr>інші транспор.</vt:lpstr>
      <vt:lpstr>інші постач.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2021-09-30T10:01:41Z</cp:lastPrinted>
  <dcterms:created xsi:type="dcterms:W3CDTF">2017-12-12T13:25:24Z</dcterms:created>
  <dcterms:modified xsi:type="dcterms:W3CDTF">2021-09-30T10:02:15Z</dcterms:modified>
</cp:coreProperties>
</file>