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/>
  </bookViews>
  <sheets>
    <sheet name="дод" sheetId="1" r:id="rId1"/>
  </sheets>
  <definedNames>
    <definedName name="_xlnm.Print_Titles" localSheetId="0">дод!$A:$B</definedName>
    <definedName name="_xlnm.Print_Area" localSheetId="0">дод!$A$1:$AW$37</definedName>
  </definedNames>
  <calcPr calcId="125725"/>
</workbook>
</file>

<file path=xl/calcChain.xml><?xml version="1.0" encoding="utf-8"?>
<calcChain xmlns="http://schemas.openxmlformats.org/spreadsheetml/2006/main">
  <c r="AT32" i="1"/>
  <c r="AP32"/>
  <c r="AV21"/>
  <c r="I28"/>
  <c r="AU32" l="1"/>
  <c r="Z32"/>
  <c r="AG32"/>
  <c r="AH20"/>
  <c r="AH27"/>
  <c r="AH29"/>
  <c r="AH30"/>
  <c r="Y25" l="1"/>
  <c r="Q23"/>
  <c r="P25"/>
  <c r="AH25" s="1"/>
  <c r="R24"/>
  <c r="O26"/>
  <c r="AH26" s="1"/>
  <c r="O22"/>
  <c r="AH22" s="1"/>
  <c r="AO32"/>
  <c r="AJ32"/>
  <c r="E32"/>
  <c r="Y32"/>
  <c r="AE32"/>
  <c r="O18"/>
  <c r="AH18" s="1"/>
  <c r="AN29"/>
  <c r="O23"/>
  <c r="AN32"/>
  <c r="AA32"/>
  <c r="P24"/>
  <c r="G28"/>
  <c r="AH28" s="1"/>
  <c r="AQ31"/>
  <c r="AQ32" s="1"/>
  <c r="AH31"/>
  <c r="AD32"/>
  <c r="W32"/>
  <c r="AF32"/>
  <c r="AS32"/>
  <c r="AM32"/>
  <c r="AV32"/>
  <c r="AC32"/>
  <c r="V32"/>
  <c r="X32"/>
  <c r="AW30"/>
  <c r="AW28"/>
  <c r="AI32"/>
  <c r="AK32"/>
  <c r="AL32"/>
  <c r="AR32"/>
  <c r="AW25"/>
  <c r="AW16"/>
  <c r="AW17"/>
  <c r="AW18"/>
  <c r="AW19"/>
  <c r="AW20"/>
  <c r="AW21"/>
  <c r="AW22"/>
  <c r="AW23"/>
  <c r="AW24"/>
  <c r="AW26"/>
  <c r="AW27"/>
  <c r="AW29"/>
  <c r="AW31"/>
  <c r="T32"/>
  <c r="U32"/>
  <c r="C32"/>
  <c r="D32"/>
  <c r="H32"/>
  <c r="I32"/>
  <c r="J32"/>
  <c r="K32"/>
  <c r="L32"/>
  <c r="M32"/>
  <c r="N32"/>
  <c r="G32" l="1"/>
  <c r="AH24"/>
  <c r="AW32"/>
  <c r="R23"/>
  <c r="R21"/>
  <c r="R19"/>
  <c r="R17"/>
  <c r="R16"/>
  <c r="S21"/>
  <c r="S16"/>
  <c r="AB17"/>
  <c r="AB21"/>
  <c r="Q32"/>
  <c r="P23"/>
  <c r="P21"/>
  <c r="O21"/>
  <c r="O19"/>
  <c r="O17"/>
  <c r="O16"/>
  <c r="F23"/>
  <c r="AH23" s="1"/>
  <c r="F21"/>
  <c r="F19"/>
  <c r="AH19" s="1"/>
  <c r="F17"/>
  <c r="F16"/>
  <c r="AH16" s="1"/>
  <c r="AH17" l="1"/>
  <c r="AH21"/>
  <c r="O32"/>
  <c r="S32"/>
  <c r="R32"/>
  <c r="F32"/>
  <c r="P32"/>
  <c r="AB32"/>
  <c r="AH32" l="1"/>
</calcChain>
</file>

<file path=xl/sharedStrings.xml><?xml version="1.0" encoding="utf-8"?>
<sst xmlns="http://schemas.openxmlformats.org/spreadsheetml/2006/main" count="87" uniqueCount="78">
  <si>
    <t>Найменування бюджету - одержувача/надавача міжбюджетного трансферту</t>
  </si>
  <si>
    <t>Трансферти з інших місцевих бюджетів</t>
  </si>
  <si>
    <t>дотація на:</t>
  </si>
  <si>
    <t>субвенції</t>
  </si>
  <si>
    <t>загального фонду на:</t>
  </si>
  <si>
    <t>спеціального фонду на:</t>
  </si>
  <si>
    <t>Бражківський</t>
  </si>
  <si>
    <t>Бригадирівський</t>
  </si>
  <si>
    <t>Бугаївський</t>
  </si>
  <si>
    <t>Вірнопільський</t>
  </si>
  <si>
    <t>Довгеньківський</t>
  </si>
  <si>
    <t>Заводський</t>
  </si>
  <si>
    <t>Іванчуківський</t>
  </si>
  <si>
    <t>Куньєвський</t>
  </si>
  <si>
    <t>Левківський</t>
  </si>
  <si>
    <t>М.Камишуваський</t>
  </si>
  <si>
    <t>Олександрівський</t>
  </si>
  <si>
    <t>Чистоводівський</t>
  </si>
  <si>
    <t>утримання сільських клубних закладів і бібліотек</t>
  </si>
  <si>
    <t>Оскільський сільський бюджет</t>
  </si>
  <si>
    <t>здійснення переданих з державного бюджету видатків з утримання закладів освіти та охорони здоров'я за рахунок відповідної додаткової дотації з державного бюджету</t>
  </si>
  <si>
    <t>на здійснення переданих видатків у сфері охорони здоров`я за рахунок коштів медичної субвенції</t>
  </si>
  <si>
    <t>Обласний бюджет Харківської області</t>
  </si>
  <si>
    <t>УСЬОГО</t>
  </si>
  <si>
    <t>Х</t>
  </si>
  <si>
    <t>усього трансферти іншим бюджетам</t>
  </si>
  <si>
    <t>усього трансферти з інших місцевих бюджетів</t>
  </si>
  <si>
    <t>(код бюджету)</t>
  </si>
  <si>
    <t>Міжбюджетні трансферти на 2020 рік</t>
  </si>
  <si>
    <t>бюджет Ізюмської міської ОТГ</t>
  </si>
  <si>
    <t xml:space="preserve"> покращення матеріально-технічної бази загальноосвітніх навчальних закладів району</t>
  </si>
  <si>
    <t>Код бюджету</t>
  </si>
  <si>
    <t>до рішення районної ради</t>
  </si>
  <si>
    <t>Трансферти іншим  бюджетам</t>
  </si>
  <si>
    <t>Державний бюджет</t>
  </si>
  <si>
    <r>
      <t>виплату компенсації фізичним особам, які надають соціальні послуги згідно із ПКМ України від 29.04.04 №558 "Про затвердження Порядку призначення і виплати компенсацій фізичним особам, які надають соціальні послуги"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</si>
  <si>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>відшкодування Виробничому підрозділу "Харківська дирекція залізничних перевезень" регіональноїфілії "Південна залізниця" ПАТ "Українська залізниця" за фактично понесені збитки, повязані з безкоштовним перевезенням пільгових категорій населення, які відповідно до діючого законодавства України користуються правом безоплатного проїзду</t>
    </r>
    <r>
      <rPr>
        <i/>
        <sz val="16"/>
        <rFont val="Times New Roman"/>
        <family val="1"/>
        <charset val="204"/>
      </rPr>
      <t xml:space="preserve"> (Програма соціального захисту населення Ізюмського району на 2020 рік)</t>
    </r>
  </si>
  <si>
    <r>
      <t xml:space="preserve">відшкодування витрат, повязаних з наданням пільг, категоріям населення, які відповідно до діючого законодавства України мають право на пільгове користування послугами звязку, Центру обслуговування абонентів №6 Харківської філії ПАТ "Укртелеком"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</si>
  <si>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забезпечення населення адміністративними послугами, встановлених відповідно Закону України "Про адміністративні послуги" та Розпорядження Кабінету Міністрів України №523 від 16.05.2014 "Деякі питання надання адміністративних послуг органів виконавчої влади через центри адміністративних послуг"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</si>
  <si>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компенсацію громадянам, які постраждали внаслідок Чорнобильської катастрофи і віднесені до категорії 1, безплатного проїзду один раз на рік до будь-якого пункту України і назад автомобільним або повітряним, або залізничним, або водним транспортом, відповідно до Закону України "Про статус і соціальний захист громадян, які постраждали внаслідок Чорнобильської катастрофи"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</si>
  <si>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проведення виїзної роботи "мобільного соціального офісу"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</si>
  <si>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проведення санаторно-курортного лікування осіб з інвалідністю, ветеранів війни, осіб, на яких поширюється дія Законів України «Про статус ветеранів війни, гарантії їх соціального захисту» та «Про жертви нацистських переслідувань», у санаторно-курортних закладах Харківської області </t>
    </r>
    <r>
      <rPr>
        <i/>
        <sz val="16"/>
        <rFont val="Times New Roman"/>
        <family val="1"/>
        <charset val="204"/>
      </rPr>
      <t>(комплексна Програма соціального захисту населення Харківської області на 2016-2020 роки)</t>
    </r>
  </si>
  <si>
    <r>
      <t xml:space="preserve"> проведення відпочинку у санаторно-курортних закладах Харківської області осіб, які безпосередньо брали участь в антитерористичній операції чи здійсненні заходів із забезпечення національної безпеки і оборони, із відсічі і стримування збройної агресії Російської Федерації в Донецькій та Луганській областях у районах її проведення, членів їх сімей та членів сімей загиблих учасників бойових дій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</si>
  <si>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r>
      <t>проведення санаторно-курортного лікування постраждалих громадян, віднесених до категорії 2, та потерпілих дітей (крім дітей з інвалідністю, інвалідність яких пов’язана з Чорнобильською катастрофою)</t>
    </r>
    <r>
      <rPr>
        <i/>
        <sz val="16"/>
        <rFont val="Times New Roman"/>
        <family val="1"/>
        <charset val="204"/>
      </rPr>
      <t xml:space="preserve"> (комплексна Програма соціального захисту населення Харківської області на 2016-2020 роки)</t>
    </r>
  </si>
  <si>
    <t>Додаток 5</t>
  </si>
  <si>
    <r>
      <t xml:space="preserve">придбання засобів захисту для медичних працівників та туберкуліну для медичних закладів  сільських рад </t>
    </r>
    <r>
      <rPr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рік)</t>
    </r>
  </si>
  <si>
    <t xml:space="preserve">для  забезпечення безперебійної роботи та оновлення вебсайту районної ради, оприлюднення на офіційному сайті ради інформації щодо діяльності районної ради та сільських рад району виконання заходів Програми розвитку місцевого самоврядування в Ізюмському районі на 2019-2021 роки </t>
  </si>
  <si>
    <t>виконання заходів Програми економічного і соціального  розвитку Ізюмського району Харківської області на 2020 рік щодо інвестиційних проектів</t>
  </si>
  <si>
    <t>на поточний ремонт водопроводу с. Чистоводівка Ізюмського району Харківської області (Програма економічного і соціального  розвитку Ізюмського району Харківської області на 2020 рік)</t>
  </si>
  <si>
    <t>(грн)</t>
  </si>
  <si>
    <r>
      <t xml:space="preserve">відшкодування автоперевізникам-одержувачам бюджетних коштів за фактично понесені збитки, повязані з безкоштовним перевезенням пільгових категорій населення на території району, які відповідно до діючого законодавства України користуються правом безоплатного проїзду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</si>
  <si>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виплату матеріальної допомоги малозабезпеченим верствам населення </t>
    </r>
    <r>
      <rPr>
        <i/>
        <sz val="16"/>
        <rFont val="Times New Roman"/>
        <family val="1"/>
        <charset val="204"/>
      </rPr>
      <t>(Програма соціального захисту населення Ізюмського району на 2020 рік)</t>
    </r>
  </si>
  <si>
    <r>
      <t xml:space="preserve"> забезпечення шкільних автобусів паливно-мастильними матеріалами, запасними частинами тощо, ремонт шкільних автобусів, безкоштовне підвезення до місця навчання і додому дітей дошкільного віку, учнів та працівників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</si>
  <si>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 забезпечення харчуванням учнів 1-4 класів та вихованців </t>
    </r>
    <r>
      <rPr>
        <i/>
        <sz val="16"/>
        <rFont val="Times New Roman"/>
        <family val="1"/>
        <charset val="204"/>
      </rPr>
      <t>(районна Програма розвитку навчальних закладів Ізюмського району на 2019-2020 роки)</t>
    </r>
  </si>
  <si>
    <r>
      <t xml:space="preserve">державному бюджету на виконання програм соціально-економічного розвитку регіонів  -фінансування заходів </t>
    </r>
    <r>
      <rPr>
        <i/>
        <sz val="16"/>
        <rFont val="Times New Roman"/>
        <family val="1"/>
        <charset val="204"/>
      </rPr>
      <t>комплексної  Програми запобігання виникнення пожеж, надзвичайних ситуацій та зменшення їх наслідків в Ізюмському районі на 2016-2020 роки</t>
    </r>
  </si>
  <si>
    <r>
      <t xml:space="preserve"> проведення санаторно-курортного лікування громадян, які постраждали внаслідок Чорнобильської катастрофи, віднесених до категорії І  </t>
    </r>
    <r>
      <rPr>
        <i/>
        <sz val="16"/>
        <rFont val="Times New Roman"/>
        <family val="1"/>
        <charset val="204"/>
      </rPr>
      <t xml:space="preserve"> </t>
    </r>
  </si>
  <si>
    <r>
      <t xml:space="preserve"> на забезпечення якісної, сучасної та доступної загальної середньої освіти </t>
    </r>
    <r>
      <rPr>
        <b/>
        <sz val="16"/>
        <rFont val="Times New Roman"/>
        <family val="1"/>
        <charset val="204"/>
      </rPr>
      <t>«Нова українська школа»</t>
    </r>
    <r>
      <rPr>
        <sz val="16"/>
        <rFont val="Times New Roman"/>
        <family val="1"/>
        <charset val="204"/>
      </rPr>
      <t xml:space="preserve">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бюджету»</t>
    </r>
  </si>
  <si>
    <r>
      <t xml:space="preserve"> фінансове забезпечення будівництва, реконструкції, ремонту і утримання автомобільних доріг загального користування місцевого значення, вулиць і доріг комунальної власності у населених пунктах </t>
    </r>
    <r>
      <rPr>
        <i/>
        <sz val="16"/>
        <rFont val="Times New Roman"/>
        <family val="1"/>
        <charset val="204"/>
      </rPr>
      <t>за рахунок відповідної субвенції з державного бюджету</t>
    </r>
  </si>
  <si>
    <t>співфінансування міні грантів у рамках виконання проекту «Ефективна первинна медицина в громаді» (комплексна програма «Розвиток місцевого самоврядування в Харківській області на 2017-2021 роки»)</t>
  </si>
  <si>
    <t>покращення соціального захисту окремих категорій педагогічних працівників закладів загальної середньої освіти за рахунок відповідної субвенції з державного бюджету</t>
  </si>
  <si>
    <t>облаштування автоматичної пожежної сигналізації в опорних закладах загальної середньої освіти у 2020 році за рахунок залишку освітньої субвенції з державного бюджету, що утворився на початок бюджетного періоду</t>
  </si>
  <si>
    <t xml:space="preserve"> на виконання Програми «Забезпечення туберкулінодіагностикою дитячого населення міста Ізюм на  2019-2021 роки» для закупівлі туберкуліну з метою раннього виявлення   захворювання на туберкульоз у дітей Ізюмського району  (Програма економічного і соціального  розвитку Ізюмського району Харківської області на 2020 рік)</t>
  </si>
  <si>
    <t>співфінансування з обласного бюджету міні-гранту у рамках виконання проекту «Ефективна первинна медицина в громаді»</t>
  </si>
  <si>
    <t>для придбання шкільного автобуса для Куньєвської громади (Програма розвитку навчальних закладів Ізюмського району на 2019-2020 роки)</t>
  </si>
  <si>
    <t>на  замовлення та виготовлення  технічних паспортів для закладів освіти (Програма розвитку навчальних закладів Ізюмського району на 2019-2020 роки)</t>
  </si>
  <si>
    <t>субвенція з місцевого бюджету на проведення виборів депутатів місцевих рад та сільських, селищних, міських голів за рахунок відповідної субвенції з державного бюджету</t>
  </si>
  <si>
    <r>
      <t xml:space="preserve">для проведення  поточного ремонту приміщення Ізюмського  міськрайонного суду Харківської області з метою створення належних умов для прийому громадян, захисту ними законних прав і інтересів у приміщенні за адресою вул. Соборна 52, м. Ізюм, Харківська область           </t>
    </r>
    <r>
      <rPr>
        <i/>
        <sz val="16"/>
        <rFont val="Times New Roman"/>
        <family val="1"/>
        <charset val="204"/>
      </rPr>
      <t>( Програма забезпечення судово-правової реформи і діяльності Ізюмського міськрайонного суду Харківської області на 2018-2020 роки)</t>
    </r>
  </si>
  <si>
    <t xml:space="preserve"> на виконання Програми «Забезпечення туберкулінодіагностикою дитячого населення міста Ізюм на  2019-2021 роки» для закупівлі туберкуліну з метою раннього виявлення   захворювання на туберкульоз у дітей Ізюмського району   (Програма економічного і соціального  розвитку Ізюмського району Харківської області на 2020 рік)</t>
  </si>
  <si>
    <t>для забезпечення повноцінного функціонування теріторіального центру соціальної допомоги (надання соціальних послуг) Ізюмської районної ради (оплата енергоносіїв Крамарівського відділення денного перебування)</t>
  </si>
  <si>
    <t>Субвенція з місцевого бюджету на виконання інвестиційних проектів</t>
  </si>
  <si>
    <t>для передачі міжбюджетного трансферту обласному бюджету Харківської області для забезпечення умов співфінансування на придбання шкільного автобусу, обладнаного місцями для дітей з особливими освітніми потребами для опорного закладу КЗ «Бугаївський ліцей Ізюмської районної ради Харківської області»</t>
  </si>
  <si>
    <t>для придбання будівельних матеріалів на проведення поточного ремонту приміщень Ізюмського відділення поліції (Комплексної програми профілактики правопорушень на 2016-2020 роки)</t>
  </si>
  <si>
    <t>для придбання портативних концентраторів кисню для забезпечення лікування хворих на COVID-19 в КНП Ізюмської міської ради  «Центральна  міська лікарня Піщанської Богоматері» («Програма економічного і соціального розвитку Ізюмського району Харківської області на 2020 рік»)</t>
  </si>
  <si>
    <r>
      <t xml:space="preserve">на придбання засобів захисту для медичних працівників та туберкуліну для медичних закладів  сільських рад для передачі субвенції  бюджету Оскільської сільської ОТГ  </t>
    </r>
    <r>
      <rPr>
        <i/>
        <sz val="16"/>
        <rFont val="Times New Roman"/>
        <family val="1"/>
        <charset val="204"/>
      </rPr>
      <t>(Програма економічного і соціального  розвитку Ізюмського району Харківської області на 2020 рік</t>
    </r>
  </si>
  <si>
    <t>Юлія Ілюхіна 21153</t>
  </si>
  <si>
    <t>від 11.11.2020 року №864-VІІ</t>
  </si>
  <si>
    <t>(LXII сесія VII  скликання)</t>
  </si>
  <si>
    <t xml:space="preserve">          Заступник голови районної ради                                                                                                 Вячеслав СЕРДЮК                                                   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</si>
</sst>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sz val="14"/>
      <color rgb="FFFF0000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20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20"/>
      <name val="Times New Roman"/>
      <family val="1"/>
      <charset val="204"/>
    </font>
    <font>
      <b/>
      <sz val="20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b/>
      <sz val="18"/>
      <name val="Times New Roman"/>
      <family val="1"/>
      <charset val="204"/>
    </font>
    <font>
      <b/>
      <i/>
      <sz val="20"/>
      <name val="Times New Roman"/>
      <family val="1"/>
      <charset val="204"/>
    </font>
    <font>
      <sz val="18"/>
      <name val="Times New Roman"/>
      <family val="1"/>
      <charset val="204"/>
    </font>
    <font>
      <sz val="18"/>
      <color rgb="FFFF0000"/>
      <name val="Times New Roman"/>
      <family val="1"/>
      <charset val="204"/>
    </font>
    <font>
      <sz val="18"/>
      <color indexed="8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i/>
      <sz val="16"/>
      <name val="Times New Roman"/>
      <family val="1"/>
      <charset val="204"/>
    </font>
    <font>
      <sz val="16"/>
      <name val="Times New Roman"/>
      <family val="1"/>
      <charset val="204"/>
    </font>
    <font>
      <i/>
      <sz val="16"/>
      <name val="Times New Roman"/>
      <family val="1"/>
      <charset val="204"/>
    </font>
    <font>
      <b/>
      <i/>
      <sz val="16"/>
      <color theme="1"/>
      <name val="Times New Roman"/>
      <family val="1"/>
      <charset val="204"/>
    </font>
    <font>
      <b/>
      <sz val="16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20"/>
      <name val="Times New Roman"/>
      <family val="1"/>
      <charset val="204"/>
    </font>
    <font>
      <sz val="14"/>
      <name val="Times New Roman"/>
      <family val="1"/>
      <charset val="204"/>
    </font>
    <font>
      <i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8" tint="0.79998168889431442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 style="thin">
        <color indexed="64"/>
      </bottom>
      <diagonal/>
    </border>
    <border>
      <left/>
      <right/>
      <top style="thin">
        <color rgb="FF000000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127">
    <xf numFmtId="0" fontId="0" fillId="0" borderId="0" xfId="0"/>
    <xf numFmtId="1" fontId="2" fillId="2" borderId="4" xfId="0" applyNumberFormat="1" applyFont="1" applyFill="1" applyBorder="1" applyAlignment="1">
      <alignment vertical="center" wrapText="1"/>
    </xf>
    <xf numFmtId="0" fontId="1" fillId="0" borderId="0" xfId="0" applyFont="1"/>
    <xf numFmtId="0" fontId="4" fillId="0" borderId="0" xfId="0" applyFont="1"/>
    <xf numFmtId="3" fontId="3" fillId="0" borderId="0" xfId="0" applyNumberFormat="1" applyFont="1"/>
    <xf numFmtId="0" fontId="3" fillId="0" borderId="0" xfId="0" applyFont="1"/>
    <xf numFmtId="0" fontId="5" fillId="0" borderId="0" xfId="0" applyFont="1"/>
    <xf numFmtId="0" fontId="7" fillId="0" borderId="0" xfId="0" applyFont="1"/>
    <xf numFmtId="0" fontId="6" fillId="0" borderId="0" xfId="0" applyFont="1" applyAlignment="1">
      <alignment wrapText="1"/>
    </xf>
    <xf numFmtId="0" fontId="8" fillId="0" borderId="0" xfId="0" applyFont="1" applyAlignment="1">
      <alignment horizontal="center"/>
    </xf>
    <xf numFmtId="0" fontId="8" fillId="0" borderId="0" xfId="0" applyFont="1" applyAlignment="1"/>
    <xf numFmtId="0" fontId="7" fillId="0" borderId="0" xfId="0" applyFont="1" applyAlignment="1"/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top"/>
    </xf>
    <xf numFmtId="0" fontId="1" fillId="0" borderId="0" xfId="0" applyFont="1" applyAlignment="1">
      <alignment vertical="center"/>
    </xf>
    <xf numFmtId="0" fontId="9" fillId="0" borderId="0" xfId="0" applyFont="1" applyAlignment="1"/>
    <xf numFmtId="0" fontId="6" fillId="0" borderId="13" xfId="0" applyFont="1" applyBorder="1" applyAlignment="1">
      <alignment wrapText="1"/>
    </xf>
    <xf numFmtId="0" fontId="6" fillId="0" borderId="0" xfId="0" applyFont="1" applyAlignment="1"/>
    <xf numFmtId="0" fontId="13" fillId="0" borderId="4" xfId="0" applyNumberFormat="1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wrapText="1"/>
    </xf>
    <xf numFmtId="0" fontId="15" fillId="0" borderId="4" xfId="0" applyFont="1" applyBorder="1" applyAlignment="1">
      <alignment horizontal="left" vertical="top" wrapText="1"/>
    </xf>
    <xf numFmtId="0" fontId="15" fillId="0" borderId="4" xfId="0" applyFont="1" applyBorder="1" applyAlignment="1">
      <alignment horizontal="left" vertical="top"/>
    </xf>
    <xf numFmtId="0" fontId="10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0" fillId="3" borderId="4" xfId="0" applyFont="1" applyFill="1" applyBorder="1" applyAlignment="1">
      <alignment horizontal="center" vertical="center"/>
    </xf>
    <xf numFmtId="3" fontId="13" fillId="0" borderId="4" xfId="0" applyNumberFormat="1" applyFont="1" applyFill="1" applyBorder="1" applyAlignment="1">
      <alignment horizontal="center" vertical="center" wrapText="1"/>
    </xf>
    <xf numFmtId="1" fontId="13" fillId="2" borderId="4" xfId="0" applyNumberFormat="1" applyFont="1" applyFill="1" applyBorder="1" applyAlignment="1">
      <alignment horizontal="center" vertical="center" wrapText="1"/>
    </xf>
    <xf numFmtId="1" fontId="11" fillId="2" borderId="4" xfId="0" applyNumberFormat="1" applyFont="1" applyFill="1" applyBorder="1" applyAlignment="1">
      <alignment horizontal="center" vertical="center" wrapText="1"/>
    </xf>
    <xf numFmtId="1" fontId="11" fillId="4" borderId="4" xfId="0" applyNumberFormat="1" applyFont="1" applyFill="1" applyBorder="1" applyAlignment="1">
      <alignment horizontal="center" vertical="center" wrapText="1"/>
    </xf>
    <xf numFmtId="1" fontId="11" fillId="3" borderId="4" xfId="0" applyNumberFormat="1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/>
    </xf>
    <xf numFmtId="1" fontId="13" fillId="0" borderId="4" xfId="0" applyNumberFormat="1" applyFont="1" applyBorder="1" applyAlignment="1">
      <alignment horizontal="center" vertical="center"/>
    </xf>
    <xf numFmtId="0" fontId="16" fillId="4" borderId="8" xfId="0" applyFont="1" applyFill="1" applyBorder="1" applyAlignment="1">
      <alignment vertical="center" wrapText="1"/>
    </xf>
    <xf numFmtId="0" fontId="5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4" xfId="0" applyNumberFormat="1" applyFont="1" applyFill="1" applyBorder="1" applyAlignment="1">
      <alignment horizontal="center" vertical="center" wrapText="1"/>
    </xf>
    <xf numFmtId="0" fontId="20" fillId="4" borderId="4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20" fillId="3" borderId="4" xfId="0" applyFont="1" applyFill="1" applyBorder="1" applyAlignment="1">
      <alignment horizontal="center" vertical="top" wrapText="1"/>
    </xf>
    <xf numFmtId="0" fontId="20" fillId="0" borderId="0" xfId="0" applyFont="1"/>
    <xf numFmtId="0" fontId="15" fillId="0" borderId="4" xfId="0" applyFont="1" applyFill="1" applyBorder="1" applyAlignment="1">
      <alignment horizontal="center" wrapText="1"/>
    </xf>
    <xf numFmtId="0" fontId="15" fillId="0" borderId="4" xfId="0" applyFont="1" applyFill="1" applyBorder="1" applyAlignment="1">
      <alignment horizontal="left" vertical="top"/>
    </xf>
    <xf numFmtId="0" fontId="10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" fillId="0" borderId="0" xfId="0" applyFont="1" applyFill="1"/>
    <xf numFmtId="0" fontId="10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wrapText="1"/>
    </xf>
    <xf numFmtId="1" fontId="10" fillId="3" borderId="4" xfId="0" applyNumberFormat="1" applyFont="1" applyFill="1" applyBorder="1" applyAlignment="1">
      <alignment horizontal="center" vertical="center"/>
    </xf>
    <xf numFmtId="0" fontId="7" fillId="0" borderId="0" xfId="0" applyFont="1" applyAlignment="1">
      <alignment horizontal="right"/>
    </xf>
    <xf numFmtId="0" fontId="10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1" fontId="1" fillId="0" borderId="0" xfId="0" applyNumberFormat="1" applyFont="1"/>
    <xf numFmtId="3" fontId="6" fillId="0" borderId="13" xfId="0" applyNumberFormat="1" applyFont="1" applyBorder="1" applyAlignment="1">
      <alignment wrapText="1"/>
    </xf>
    <xf numFmtId="1" fontId="4" fillId="0" borderId="0" xfId="0" applyNumberFormat="1" applyFont="1"/>
    <xf numFmtId="0" fontId="13" fillId="0" borderId="4" xfId="0" applyFont="1" applyBorder="1" applyAlignment="1">
      <alignment horizontal="left" vertical="top" wrapText="1"/>
    </xf>
    <xf numFmtId="0" fontId="10" fillId="0" borderId="4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23" fillId="0" borderId="13" xfId="0" applyFont="1" applyBorder="1"/>
    <xf numFmtId="0" fontId="24" fillId="0" borderId="0" xfId="0" applyFont="1"/>
    <xf numFmtId="0" fontId="13" fillId="4" borderId="4" xfId="0" applyFont="1" applyFill="1" applyBorder="1" applyAlignment="1">
      <alignment horizontal="center" vertical="center"/>
    </xf>
    <xf numFmtId="0" fontId="21" fillId="4" borderId="0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13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wrapText="1"/>
    </xf>
    <xf numFmtId="0" fontId="10" fillId="0" borderId="4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left" wrapText="1"/>
    </xf>
    <xf numFmtId="0" fontId="18" fillId="0" borderId="7" xfId="0" applyFont="1" applyFill="1" applyBorder="1" applyAlignment="1">
      <alignment horizontal="center" vertical="center" wrapText="1"/>
    </xf>
    <xf numFmtId="0" fontId="22" fillId="0" borderId="17" xfId="0" applyFont="1" applyFill="1" applyBorder="1" applyAlignment="1">
      <alignment horizontal="center" vertical="center" wrapText="1"/>
    </xf>
    <xf numFmtId="0" fontId="18" fillId="0" borderId="10" xfId="0" applyNumberFormat="1" applyFont="1" applyFill="1" applyBorder="1" applyAlignment="1">
      <alignment horizontal="center" vertical="center" wrapText="1"/>
    </xf>
    <xf numFmtId="0" fontId="18" fillId="0" borderId="17" xfId="0" applyNumberFormat="1" applyFont="1" applyFill="1" applyBorder="1" applyAlignment="1">
      <alignment horizontal="center" vertical="center" wrapText="1"/>
    </xf>
    <xf numFmtId="0" fontId="21" fillId="4" borderId="11" xfId="0" applyFont="1" applyFill="1" applyBorder="1" applyAlignment="1">
      <alignment horizontal="center" vertical="center" wrapText="1"/>
    </xf>
    <xf numFmtId="0" fontId="22" fillId="0" borderId="11" xfId="0" applyFont="1" applyBorder="1" applyAlignment="1">
      <alignment horizontal="center" vertical="center" wrapText="1"/>
    </xf>
    <xf numFmtId="0" fontId="0" fillId="0" borderId="11" xfId="0" applyBorder="1" applyAlignment="1">
      <alignment horizontal="center" vertical="center" wrapText="1"/>
    </xf>
    <xf numFmtId="0" fontId="0" fillId="0" borderId="9" xfId="0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16" fillId="3" borderId="1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8" fillId="0" borderId="4" xfId="0" applyNumberFormat="1" applyFont="1" applyFill="1" applyBorder="1" applyAlignment="1">
      <alignment horizontal="center" vertical="center" wrapText="1"/>
    </xf>
    <xf numFmtId="0" fontId="0" fillId="0" borderId="17" xfId="0" applyBorder="1" applyAlignment="1">
      <alignment horizontal="center" vertical="center" wrapText="1"/>
    </xf>
    <xf numFmtId="0" fontId="18" fillId="0" borderId="17" xfId="0" applyFont="1" applyFill="1" applyBorder="1" applyAlignment="1">
      <alignment horizontal="center" vertical="center" wrapText="1"/>
    </xf>
    <xf numFmtId="0" fontId="0" fillId="0" borderId="17" xfId="0" applyFont="1" applyBorder="1" applyAlignment="1">
      <alignment horizontal="center" vertical="center" wrapText="1"/>
    </xf>
    <xf numFmtId="0" fontId="21" fillId="4" borderId="4" xfId="0" applyFont="1" applyFill="1" applyBorder="1" applyAlignment="1">
      <alignment horizontal="center" vertical="center" wrapText="1"/>
    </xf>
    <xf numFmtId="0" fontId="16" fillId="3" borderId="8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 wrapText="1"/>
    </xf>
    <xf numFmtId="0" fontId="18" fillId="0" borderId="19" xfId="0" applyNumberFormat="1" applyFont="1" applyFill="1" applyBorder="1" applyAlignment="1">
      <alignment horizontal="center" vertical="center" wrapText="1"/>
    </xf>
    <xf numFmtId="0" fontId="18" fillId="0" borderId="14" xfId="0" applyNumberFormat="1" applyFont="1" applyFill="1" applyBorder="1" applyAlignment="1">
      <alignment horizontal="center" vertical="center" wrapText="1"/>
    </xf>
    <xf numFmtId="0" fontId="22" fillId="0" borderId="17" xfId="0" applyFont="1" applyBorder="1" applyAlignment="1">
      <alignment horizontal="center" vertical="center" wrapText="1"/>
    </xf>
    <xf numFmtId="0" fontId="25" fillId="0" borderId="17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0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16" fillId="4" borderId="14" xfId="0" applyFont="1" applyFill="1" applyBorder="1" applyAlignment="1">
      <alignment horizontal="center" vertical="center" wrapText="1"/>
    </xf>
    <xf numFmtId="0" fontId="16" fillId="4" borderId="6" xfId="0" applyFont="1" applyFill="1" applyBorder="1" applyAlignment="1">
      <alignment horizontal="center" vertical="center" wrapText="1"/>
    </xf>
    <xf numFmtId="0" fontId="16" fillId="4" borderId="11" xfId="0" applyFont="1" applyFill="1" applyBorder="1" applyAlignment="1">
      <alignment horizontal="center" vertical="center" wrapText="1"/>
    </xf>
    <xf numFmtId="0" fontId="21" fillId="4" borderId="13" xfId="0" applyFont="1" applyFill="1" applyBorder="1" applyAlignment="1">
      <alignment horizontal="center" vertical="center" wrapText="1"/>
    </xf>
    <xf numFmtId="0" fontId="16" fillId="4" borderId="12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right"/>
    </xf>
    <xf numFmtId="0" fontId="7" fillId="0" borderId="0" xfId="0" applyFont="1" applyAlignment="1">
      <alignment horizontal="center"/>
    </xf>
    <xf numFmtId="0" fontId="16" fillId="3" borderId="1" xfId="0" applyFont="1" applyFill="1" applyBorder="1" applyAlignment="1">
      <alignment horizontal="center" vertical="center" wrapText="1"/>
    </xf>
    <xf numFmtId="0" fontId="16" fillId="3" borderId="2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21" fillId="4" borderId="10" xfId="0" applyFont="1" applyFill="1" applyBorder="1" applyAlignment="1">
      <alignment horizontal="center" vertical="center" wrapText="1"/>
    </xf>
    <xf numFmtId="0" fontId="16" fillId="3" borderId="7" xfId="0" applyFont="1" applyFill="1" applyBorder="1" applyAlignment="1">
      <alignment horizontal="center" vertical="center" wrapText="1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7" xfId="0" applyFont="1" applyFill="1" applyBorder="1" applyAlignment="1">
      <alignment horizontal="center" vertical="center" wrapText="1"/>
    </xf>
    <xf numFmtId="0" fontId="16" fillId="3" borderId="18" xfId="0" applyFont="1" applyFill="1" applyBorder="1" applyAlignment="1">
      <alignment horizontal="center" vertical="center" wrapText="1"/>
    </xf>
    <xf numFmtId="0" fontId="16" fillId="3" borderId="3" xfId="0" applyFont="1" applyFill="1" applyBorder="1" applyAlignment="1">
      <alignment horizontal="center" vertical="center" wrapText="1"/>
    </xf>
    <xf numFmtId="0" fontId="16" fillId="4" borderId="9" xfId="0" applyFont="1" applyFill="1" applyBorder="1" applyAlignment="1">
      <alignment horizontal="center" vertical="center" wrapText="1"/>
    </xf>
    <xf numFmtId="0" fontId="21" fillId="0" borderId="0" xfId="0" applyFont="1" applyAlignment="1">
      <alignment horizontal="left" wrapText="1"/>
    </xf>
    <xf numFmtId="0" fontId="12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/>
    </xf>
    <xf numFmtId="0" fontId="16" fillId="4" borderId="5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W47"/>
  <sheetViews>
    <sheetView tabSelected="1" view="pageBreakPreview" topLeftCell="A13" zoomScale="41" zoomScaleNormal="40" zoomScaleSheetLayoutView="41" zoomScalePageLayoutView="41" workbookViewId="0">
      <selection activeCell="F35" sqref="F35"/>
    </sheetView>
  </sheetViews>
  <sheetFormatPr defaultRowHeight="18.75"/>
  <cols>
    <col min="1" max="1" width="29" style="2" customWidth="1"/>
    <col min="2" max="2" width="46.140625" style="2" customWidth="1"/>
    <col min="3" max="6" width="32.85546875" style="2" customWidth="1"/>
    <col min="7" max="7" width="33.85546875" style="2" customWidth="1"/>
    <col min="8" max="27" width="32.85546875" style="2" customWidth="1"/>
    <col min="28" max="33" width="31" style="2" customWidth="1"/>
    <col min="34" max="47" width="32.85546875" style="2" customWidth="1"/>
    <col min="48" max="48" width="30.42578125" style="2" customWidth="1"/>
    <col min="49" max="49" width="32.85546875" style="2" customWidth="1"/>
    <col min="50" max="16384" width="9.140625" style="2"/>
  </cols>
  <sheetData>
    <row r="1" spans="1:49" s="7" customFormat="1" ht="29.25" customHeight="1">
      <c r="F1" s="124"/>
      <c r="G1" s="124"/>
      <c r="J1" s="123" t="s">
        <v>44</v>
      </c>
      <c r="K1" s="123"/>
      <c r="AF1" s="2" t="s">
        <v>62</v>
      </c>
      <c r="AG1" s="2"/>
      <c r="AH1" s="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</row>
    <row r="2" spans="1:49" s="7" customFormat="1" ht="29.25" customHeight="1">
      <c r="F2" s="124"/>
      <c r="G2" s="124"/>
      <c r="J2" s="123" t="s">
        <v>32</v>
      </c>
      <c r="K2" s="123"/>
      <c r="AH2" s="10"/>
      <c r="AI2" s="11"/>
      <c r="AJ2" s="11"/>
      <c r="AK2" s="11"/>
      <c r="AL2" s="11"/>
      <c r="AM2" s="11"/>
      <c r="AN2" s="11"/>
      <c r="AO2" s="11"/>
      <c r="AP2" s="11"/>
      <c r="AQ2" s="11"/>
      <c r="AR2" s="11"/>
      <c r="AS2" s="11"/>
      <c r="AT2" s="11"/>
      <c r="AU2" s="11"/>
      <c r="AV2" s="11"/>
      <c r="AW2" s="11"/>
    </row>
    <row r="3" spans="1:49" s="7" customFormat="1" ht="29.25" customHeight="1">
      <c r="F3" s="124"/>
      <c r="G3" s="124"/>
      <c r="J3" s="123" t="s">
        <v>75</v>
      </c>
      <c r="K3" s="123"/>
      <c r="AH3" s="10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  <c r="AW3" s="11"/>
    </row>
    <row r="4" spans="1:49" s="7" customFormat="1" ht="29.25" customHeight="1">
      <c r="F4" s="124"/>
      <c r="G4" s="124"/>
      <c r="J4" s="123" t="s">
        <v>76</v>
      </c>
      <c r="K4" s="123"/>
      <c r="AH4" s="10"/>
      <c r="AI4" s="11"/>
      <c r="AJ4" s="11"/>
      <c r="AK4" s="11"/>
      <c r="AL4" s="11"/>
      <c r="AM4" s="11"/>
      <c r="AN4" s="11"/>
      <c r="AO4" s="11"/>
      <c r="AP4" s="11"/>
      <c r="AQ4" s="11"/>
      <c r="AR4" s="11"/>
      <c r="AS4" s="11"/>
      <c r="AT4" s="11"/>
      <c r="AU4" s="11"/>
      <c r="AV4" s="11"/>
      <c r="AW4" s="11"/>
    </row>
    <row r="5" spans="1:49" s="7" customFormat="1" ht="29.25" customHeight="1">
      <c r="H5" s="9"/>
      <c r="I5" s="9"/>
      <c r="J5" s="9"/>
      <c r="K5" s="10"/>
      <c r="AH5" s="10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</row>
    <row r="6" spans="1:49" s="7" customFormat="1" ht="29.25" customHeight="1">
      <c r="B6" s="16"/>
      <c r="C6" s="125" t="s">
        <v>28</v>
      </c>
      <c r="D6" s="125"/>
      <c r="E6" s="125"/>
      <c r="F6" s="125"/>
      <c r="G6" s="125"/>
      <c r="H6" s="125"/>
      <c r="I6" s="125"/>
      <c r="J6" s="9"/>
      <c r="K6" s="10"/>
      <c r="AH6" s="10"/>
      <c r="AI6" s="11"/>
      <c r="AJ6" s="11"/>
      <c r="AK6" s="11"/>
      <c r="AL6" s="11"/>
      <c r="AM6" s="11"/>
      <c r="AN6" s="11"/>
      <c r="AO6" s="11"/>
      <c r="AP6" s="11"/>
      <c r="AQ6" s="11"/>
      <c r="AR6" s="11"/>
      <c r="AS6" s="11"/>
      <c r="AT6" s="11"/>
      <c r="AU6" s="11"/>
      <c r="AV6" s="11"/>
      <c r="AW6" s="11"/>
    </row>
    <row r="7" spans="1:49" s="7" customFormat="1" ht="37.5" customHeight="1">
      <c r="A7" s="13">
        <v>20314200000</v>
      </c>
      <c r="B7" s="16"/>
      <c r="C7" s="16"/>
      <c r="D7" s="16"/>
      <c r="E7" s="16"/>
      <c r="F7" s="16"/>
      <c r="G7" s="16"/>
      <c r="H7" s="16"/>
      <c r="I7" s="16"/>
      <c r="J7" s="12"/>
      <c r="K7" s="12"/>
      <c r="L7" s="12"/>
      <c r="M7" s="111"/>
      <c r="N7" s="111"/>
      <c r="O7" s="111"/>
      <c r="P7" s="111"/>
      <c r="Q7" s="111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  <c r="AI7" s="12"/>
      <c r="AJ7" s="72"/>
    </row>
    <row r="8" spans="1:49" s="7" customFormat="1" ht="26.25">
      <c r="A8" s="14" t="s">
        <v>27</v>
      </c>
      <c r="AW8" s="52" t="s">
        <v>49</v>
      </c>
    </row>
    <row r="9" spans="1:49" s="36" customFormat="1" ht="35.25" customHeight="1">
      <c r="A9" s="101" t="s">
        <v>31</v>
      </c>
      <c r="B9" s="102" t="s">
        <v>0</v>
      </c>
      <c r="C9" s="35"/>
      <c r="D9" s="107" t="s">
        <v>1</v>
      </c>
      <c r="E9" s="107"/>
      <c r="F9" s="107"/>
      <c r="G9" s="107"/>
      <c r="H9" s="107"/>
      <c r="I9" s="107"/>
      <c r="J9" s="107"/>
      <c r="K9" s="107"/>
      <c r="L9" s="107"/>
      <c r="M9" s="107" t="s">
        <v>1</v>
      </c>
      <c r="N9" s="107"/>
      <c r="O9" s="107"/>
      <c r="P9" s="107"/>
      <c r="Q9" s="107"/>
      <c r="R9" s="107"/>
      <c r="S9" s="107"/>
      <c r="T9" s="107"/>
      <c r="U9" s="107"/>
      <c r="V9" s="107"/>
      <c r="W9" s="107"/>
      <c r="X9" s="107"/>
      <c r="Y9" s="107"/>
      <c r="Z9" s="107"/>
      <c r="AA9" s="107"/>
      <c r="AB9" s="107"/>
      <c r="AC9" s="107"/>
      <c r="AD9" s="107"/>
      <c r="AE9" s="107"/>
      <c r="AF9" s="107"/>
      <c r="AG9" s="107"/>
      <c r="AH9" s="121"/>
      <c r="AI9" s="112" t="s">
        <v>33</v>
      </c>
      <c r="AJ9" s="112"/>
      <c r="AK9" s="112"/>
      <c r="AL9" s="112"/>
      <c r="AM9" s="112"/>
      <c r="AN9" s="112"/>
      <c r="AO9" s="112"/>
      <c r="AP9" s="112"/>
      <c r="AQ9" s="112"/>
      <c r="AR9" s="112"/>
      <c r="AS9" s="112"/>
      <c r="AT9" s="112"/>
      <c r="AU9" s="112"/>
      <c r="AV9" s="112"/>
      <c r="AW9" s="113"/>
    </row>
    <row r="10" spans="1:49" s="37" customFormat="1" ht="35.25" customHeight="1">
      <c r="A10" s="101"/>
      <c r="B10" s="103"/>
      <c r="C10" s="126" t="s">
        <v>2</v>
      </c>
      <c r="D10" s="105" t="s">
        <v>3</v>
      </c>
      <c r="E10" s="106"/>
      <c r="F10" s="106"/>
      <c r="G10" s="106"/>
      <c r="H10" s="106"/>
      <c r="I10" s="106"/>
      <c r="J10" s="106"/>
      <c r="K10" s="106"/>
      <c r="L10" s="83"/>
      <c r="M10" s="83"/>
      <c r="N10" s="83"/>
      <c r="O10" s="83"/>
      <c r="P10" s="83"/>
      <c r="Q10" s="83"/>
      <c r="R10" s="83"/>
      <c r="S10" s="83"/>
      <c r="T10" s="83"/>
      <c r="U10" s="83"/>
      <c r="V10" s="83"/>
      <c r="W10" s="83"/>
      <c r="X10" s="83"/>
      <c r="Y10" s="108"/>
      <c r="Z10" s="108"/>
      <c r="AA10" s="108"/>
      <c r="AB10" s="108"/>
      <c r="AC10" s="65"/>
      <c r="AD10" s="65"/>
      <c r="AE10" s="65"/>
      <c r="AF10" s="65"/>
      <c r="AG10" s="65"/>
      <c r="AH10" s="115" t="s">
        <v>26</v>
      </c>
      <c r="AI10" s="119" t="s">
        <v>3</v>
      </c>
      <c r="AJ10" s="120"/>
      <c r="AK10" s="120"/>
      <c r="AL10" s="120"/>
      <c r="AM10" s="120"/>
      <c r="AN10" s="120"/>
      <c r="AO10" s="120"/>
      <c r="AP10" s="120"/>
      <c r="AQ10" s="120"/>
      <c r="AR10" s="120"/>
      <c r="AS10" s="120"/>
      <c r="AT10" s="120"/>
      <c r="AU10" s="120"/>
      <c r="AV10" s="120"/>
      <c r="AW10" s="116" t="s">
        <v>25</v>
      </c>
    </row>
    <row r="11" spans="1:49" s="37" customFormat="1" ht="50.25" customHeight="1">
      <c r="A11" s="101"/>
      <c r="B11" s="103"/>
      <c r="C11" s="126"/>
      <c r="D11" s="109" t="s">
        <v>4</v>
      </c>
      <c r="E11" s="107"/>
      <c r="F11" s="107"/>
      <c r="G11" s="107"/>
      <c r="H11" s="107"/>
      <c r="I11" s="107"/>
      <c r="J11" s="107"/>
      <c r="K11" s="107"/>
      <c r="L11" s="83"/>
      <c r="M11" s="83"/>
      <c r="N11" s="83"/>
      <c r="O11" s="83"/>
      <c r="P11" s="83"/>
      <c r="Q11" s="83"/>
      <c r="R11" s="83"/>
      <c r="S11" s="83"/>
      <c r="T11" s="83"/>
      <c r="U11" s="83"/>
      <c r="V11" s="84"/>
      <c r="W11" s="84"/>
      <c r="X11" s="84"/>
      <c r="Y11" s="85"/>
      <c r="Z11" s="85"/>
      <c r="AA11" s="86"/>
      <c r="AB11" s="94" t="s">
        <v>5</v>
      </c>
      <c r="AC11" s="94"/>
      <c r="AD11" s="94"/>
      <c r="AE11" s="94"/>
      <c r="AF11" s="94"/>
      <c r="AG11" s="94"/>
      <c r="AH11" s="115"/>
      <c r="AI11" s="88" t="s">
        <v>4</v>
      </c>
      <c r="AJ11" s="89"/>
      <c r="AK11" s="89"/>
      <c r="AL11" s="89"/>
      <c r="AM11" s="89"/>
      <c r="AN11" s="89"/>
      <c r="AO11" s="89"/>
      <c r="AP11" s="89"/>
      <c r="AQ11" s="89"/>
      <c r="AR11" s="95" t="s">
        <v>5</v>
      </c>
      <c r="AS11" s="96"/>
      <c r="AT11" s="96"/>
      <c r="AU11" s="96"/>
      <c r="AV11" s="96"/>
      <c r="AW11" s="117"/>
    </row>
    <row r="12" spans="1:49" s="36" customFormat="1" ht="312" customHeight="1">
      <c r="A12" s="101"/>
      <c r="B12" s="103"/>
      <c r="C12" s="90" t="s">
        <v>20</v>
      </c>
      <c r="D12" s="90" t="s">
        <v>65</v>
      </c>
      <c r="E12" s="90" t="s">
        <v>35</v>
      </c>
      <c r="F12" s="90" t="s">
        <v>50</v>
      </c>
      <c r="G12" s="90" t="s">
        <v>36</v>
      </c>
      <c r="H12" s="90" t="s">
        <v>37</v>
      </c>
      <c r="I12" s="90" t="s">
        <v>38</v>
      </c>
      <c r="J12" s="90" t="s">
        <v>39</v>
      </c>
      <c r="K12" s="90" t="s">
        <v>40</v>
      </c>
      <c r="L12" s="87" t="s">
        <v>41</v>
      </c>
      <c r="M12" s="87" t="s">
        <v>42</v>
      </c>
      <c r="N12" s="87" t="s">
        <v>43</v>
      </c>
      <c r="O12" s="90" t="s">
        <v>51</v>
      </c>
      <c r="P12" s="90" t="s">
        <v>52</v>
      </c>
      <c r="Q12" s="90" t="s">
        <v>30</v>
      </c>
      <c r="R12" s="90" t="s">
        <v>53</v>
      </c>
      <c r="S12" s="90" t="s">
        <v>54</v>
      </c>
      <c r="T12" s="90" t="s">
        <v>55</v>
      </c>
      <c r="U12" s="90" t="s">
        <v>56</v>
      </c>
      <c r="V12" s="79" t="s">
        <v>46</v>
      </c>
      <c r="W12" s="79" t="s">
        <v>59</v>
      </c>
      <c r="X12" s="79" t="s">
        <v>73</v>
      </c>
      <c r="Y12" s="79" t="s">
        <v>64</v>
      </c>
      <c r="Z12" s="79" t="s">
        <v>68</v>
      </c>
      <c r="AA12" s="79" t="s">
        <v>61</v>
      </c>
      <c r="AB12" s="82" t="s">
        <v>30</v>
      </c>
      <c r="AC12" s="82" t="s">
        <v>57</v>
      </c>
      <c r="AD12" s="81" t="s">
        <v>60</v>
      </c>
      <c r="AE12" s="81" t="s">
        <v>63</v>
      </c>
      <c r="AF12" s="81" t="s">
        <v>58</v>
      </c>
      <c r="AG12" s="82" t="s">
        <v>69</v>
      </c>
      <c r="AH12" s="115"/>
      <c r="AI12" s="114" t="s">
        <v>21</v>
      </c>
      <c r="AJ12" s="79" t="s">
        <v>65</v>
      </c>
      <c r="AK12" s="114" t="s">
        <v>18</v>
      </c>
      <c r="AL12" s="79" t="s">
        <v>45</v>
      </c>
      <c r="AM12" s="79" t="s">
        <v>48</v>
      </c>
      <c r="AN12" s="79" t="s">
        <v>67</v>
      </c>
      <c r="AO12" s="79" t="s">
        <v>66</v>
      </c>
      <c r="AP12" s="79" t="s">
        <v>71</v>
      </c>
      <c r="AQ12" s="90" t="s">
        <v>54</v>
      </c>
      <c r="AR12" s="82" t="s">
        <v>57</v>
      </c>
      <c r="AS12" s="87" t="s">
        <v>58</v>
      </c>
      <c r="AT12" s="87" t="s">
        <v>72</v>
      </c>
      <c r="AU12" s="87" t="s">
        <v>70</v>
      </c>
      <c r="AV12" s="97" t="s">
        <v>47</v>
      </c>
      <c r="AW12" s="117"/>
    </row>
    <row r="13" spans="1:49" s="36" customFormat="1" ht="257.25" customHeight="1">
      <c r="A13" s="101"/>
      <c r="B13" s="103"/>
      <c r="C13" s="87"/>
      <c r="D13" s="87"/>
      <c r="E13" s="87"/>
      <c r="F13" s="87"/>
      <c r="G13" s="87"/>
      <c r="H13" s="87"/>
      <c r="I13" s="87"/>
      <c r="J13" s="87"/>
      <c r="K13" s="87"/>
      <c r="L13" s="81"/>
      <c r="M13" s="81"/>
      <c r="N13" s="81"/>
      <c r="O13" s="87"/>
      <c r="P13" s="87"/>
      <c r="Q13" s="87"/>
      <c r="R13" s="87"/>
      <c r="S13" s="87"/>
      <c r="T13" s="87"/>
      <c r="U13" s="87"/>
      <c r="V13" s="80"/>
      <c r="W13" s="92"/>
      <c r="X13" s="80"/>
      <c r="Y13" s="93"/>
      <c r="Z13" s="92"/>
      <c r="AA13" s="92"/>
      <c r="AB13" s="87"/>
      <c r="AC13" s="87"/>
      <c r="AD13" s="82"/>
      <c r="AE13" s="91"/>
      <c r="AF13" s="82"/>
      <c r="AG13" s="90"/>
      <c r="AH13" s="115"/>
      <c r="AI13" s="79"/>
      <c r="AJ13" s="91"/>
      <c r="AK13" s="79"/>
      <c r="AL13" s="99"/>
      <c r="AM13" s="99"/>
      <c r="AN13" s="92"/>
      <c r="AO13" s="100"/>
      <c r="AP13" s="92"/>
      <c r="AQ13" s="87"/>
      <c r="AR13" s="87"/>
      <c r="AS13" s="82"/>
      <c r="AT13" s="82"/>
      <c r="AU13" s="82"/>
      <c r="AV13" s="98"/>
      <c r="AW13" s="118"/>
    </row>
    <row r="14" spans="1:49" s="42" customFormat="1" ht="34.5" customHeight="1">
      <c r="A14" s="101"/>
      <c r="B14" s="104"/>
      <c r="C14" s="38">
        <v>41040200</v>
      </c>
      <c r="D14" s="38">
        <v>41053000</v>
      </c>
      <c r="E14" s="38">
        <v>41053900</v>
      </c>
      <c r="F14" s="38">
        <v>41053900</v>
      </c>
      <c r="G14" s="38">
        <v>41053900</v>
      </c>
      <c r="H14" s="38">
        <v>41053900</v>
      </c>
      <c r="I14" s="38">
        <v>41053900</v>
      </c>
      <c r="J14" s="38">
        <v>41053900</v>
      </c>
      <c r="K14" s="38">
        <v>41053900</v>
      </c>
      <c r="L14" s="38">
        <v>41053900</v>
      </c>
      <c r="M14" s="38">
        <v>41053900</v>
      </c>
      <c r="N14" s="38">
        <v>41053900</v>
      </c>
      <c r="O14" s="38">
        <v>41053900</v>
      </c>
      <c r="P14" s="38">
        <v>41053900</v>
      </c>
      <c r="Q14" s="38">
        <v>41053900</v>
      </c>
      <c r="R14" s="38">
        <v>41053900</v>
      </c>
      <c r="S14" s="38">
        <v>41053900</v>
      </c>
      <c r="T14" s="38">
        <v>41053900</v>
      </c>
      <c r="U14" s="38">
        <v>41051400</v>
      </c>
      <c r="V14" s="38">
        <v>41053900</v>
      </c>
      <c r="W14" s="38">
        <v>41054800</v>
      </c>
      <c r="X14" s="38">
        <v>41053900</v>
      </c>
      <c r="Y14" s="38">
        <v>41053900</v>
      </c>
      <c r="Z14" s="38">
        <v>41053900</v>
      </c>
      <c r="AA14" s="38">
        <v>41053900</v>
      </c>
      <c r="AB14" s="38">
        <v>41053900</v>
      </c>
      <c r="AC14" s="38">
        <v>41052600</v>
      </c>
      <c r="AD14" s="38">
        <v>41051100</v>
      </c>
      <c r="AE14" s="38">
        <v>41053900</v>
      </c>
      <c r="AF14" s="38">
        <v>41053900</v>
      </c>
      <c r="AG14" s="38">
        <v>41053400</v>
      </c>
      <c r="AH14" s="39"/>
      <c r="AI14" s="40">
        <v>9410</v>
      </c>
      <c r="AJ14" s="40">
        <v>9620</v>
      </c>
      <c r="AK14" s="40">
        <v>9770</v>
      </c>
      <c r="AL14" s="40">
        <v>9770</v>
      </c>
      <c r="AM14" s="40">
        <v>9770</v>
      </c>
      <c r="AN14" s="40">
        <v>9770</v>
      </c>
      <c r="AO14" s="40">
        <v>9800</v>
      </c>
      <c r="AP14" s="40">
        <v>9800</v>
      </c>
      <c r="AQ14" s="40">
        <v>9800</v>
      </c>
      <c r="AR14" s="38">
        <v>9540</v>
      </c>
      <c r="AS14" s="38">
        <v>9770</v>
      </c>
      <c r="AT14" s="38">
        <v>9770</v>
      </c>
      <c r="AU14" s="38">
        <v>9770</v>
      </c>
      <c r="AV14" s="38">
        <v>9720</v>
      </c>
      <c r="AW14" s="41"/>
    </row>
    <row r="15" spans="1:49" s="15" customFormat="1" ht="24" customHeight="1">
      <c r="A15" s="21">
        <v>1</v>
      </c>
      <c r="B15" s="21">
        <v>2</v>
      </c>
      <c r="C15" s="21">
        <v>3</v>
      </c>
      <c r="D15" s="21">
        <v>4</v>
      </c>
      <c r="E15" s="71">
        <v>5</v>
      </c>
      <c r="F15" s="61">
        <v>6</v>
      </c>
      <c r="G15" s="20">
        <v>7</v>
      </c>
      <c r="H15" s="61">
        <v>8</v>
      </c>
      <c r="I15" s="21">
        <v>9</v>
      </c>
      <c r="J15" s="21">
        <v>10</v>
      </c>
      <c r="K15" s="21">
        <v>11</v>
      </c>
      <c r="L15" s="19">
        <v>12</v>
      </c>
      <c r="M15" s="19">
        <v>13</v>
      </c>
      <c r="N15" s="19">
        <v>14</v>
      </c>
      <c r="O15" s="21">
        <v>15</v>
      </c>
      <c r="P15" s="21">
        <v>16</v>
      </c>
      <c r="Q15" s="21">
        <v>17</v>
      </c>
      <c r="R15" s="21">
        <v>18</v>
      </c>
      <c r="S15" s="21">
        <v>19</v>
      </c>
      <c r="T15" s="21">
        <v>20</v>
      </c>
      <c r="U15" s="21">
        <v>21</v>
      </c>
      <c r="V15" s="49">
        <v>22</v>
      </c>
      <c r="W15" s="67">
        <v>23</v>
      </c>
      <c r="X15" s="49">
        <v>24</v>
      </c>
      <c r="Y15" s="70">
        <v>25</v>
      </c>
      <c r="Z15" s="75">
        <v>26</v>
      </c>
      <c r="AA15" s="69">
        <v>27</v>
      </c>
      <c r="AB15" s="21">
        <v>28</v>
      </c>
      <c r="AC15" s="53">
        <v>29</v>
      </c>
      <c r="AD15" s="66">
        <v>30</v>
      </c>
      <c r="AE15" s="66">
        <v>31</v>
      </c>
      <c r="AF15" s="66">
        <v>32</v>
      </c>
      <c r="AG15" s="66">
        <v>33</v>
      </c>
      <c r="AH15" s="21">
        <v>34</v>
      </c>
      <c r="AI15" s="21">
        <v>35</v>
      </c>
      <c r="AJ15" s="71">
        <v>36</v>
      </c>
      <c r="AK15" s="21">
        <v>37</v>
      </c>
      <c r="AL15" s="49">
        <v>38</v>
      </c>
      <c r="AM15" s="55">
        <v>39</v>
      </c>
      <c r="AN15" s="69">
        <v>40</v>
      </c>
      <c r="AO15" s="74">
        <v>41</v>
      </c>
      <c r="AP15" s="77">
        <v>42</v>
      </c>
      <c r="AQ15" s="21">
        <v>43</v>
      </c>
      <c r="AR15" s="21">
        <v>44</v>
      </c>
      <c r="AS15" s="60">
        <v>45</v>
      </c>
      <c r="AT15" s="77">
        <v>46</v>
      </c>
      <c r="AU15" s="75">
        <v>47</v>
      </c>
      <c r="AV15" s="21">
        <v>48</v>
      </c>
      <c r="AW15" s="66">
        <v>49</v>
      </c>
    </row>
    <row r="16" spans="1:49" ht="28.5" customHeight="1">
      <c r="A16" s="22">
        <v>20314501000</v>
      </c>
      <c r="B16" s="24" t="s">
        <v>6</v>
      </c>
      <c r="C16" s="25"/>
      <c r="D16" s="25"/>
      <c r="E16" s="25"/>
      <c r="F16" s="33">
        <f>48000</f>
        <v>48000</v>
      </c>
      <c r="G16" s="33"/>
      <c r="H16" s="33"/>
      <c r="I16" s="25"/>
      <c r="J16" s="25"/>
      <c r="K16" s="25"/>
      <c r="L16" s="25"/>
      <c r="M16" s="25"/>
      <c r="N16" s="25"/>
      <c r="O16" s="33">
        <f>7800</f>
        <v>7800</v>
      </c>
      <c r="P16" s="33"/>
      <c r="Q16" s="33"/>
      <c r="R16" s="33">
        <f>6200</f>
        <v>6200</v>
      </c>
      <c r="S16" s="33">
        <f>3000</f>
        <v>3000</v>
      </c>
      <c r="T16" s="33"/>
      <c r="U16" s="33"/>
      <c r="V16" s="33"/>
      <c r="W16" s="33"/>
      <c r="X16" s="33">
        <v>10000</v>
      </c>
      <c r="Y16" s="33"/>
      <c r="Z16" s="33"/>
      <c r="AA16" s="33"/>
      <c r="AB16" s="33"/>
      <c r="AC16" s="33"/>
      <c r="AD16" s="33"/>
      <c r="AE16" s="33"/>
      <c r="AF16" s="33"/>
      <c r="AG16" s="33"/>
      <c r="AH16" s="64">
        <f t="shared" ref="AH16:AH23" si="0">SUM(C16:AG16)</f>
        <v>75000</v>
      </c>
      <c r="AI16" s="33"/>
      <c r="AJ16" s="33"/>
      <c r="AK16" s="33">
        <v>21100</v>
      </c>
      <c r="AL16" s="33"/>
      <c r="AM16" s="33"/>
      <c r="AN16" s="33"/>
      <c r="AO16" s="33"/>
      <c r="AP16" s="33"/>
      <c r="AQ16" s="33"/>
      <c r="AR16" s="33"/>
      <c r="AS16" s="33"/>
      <c r="AT16" s="33"/>
      <c r="AU16" s="33"/>
      <c r="AV16" s="25"/>
      <c r="AW16" s="27">
        <f t="shared" ref="AW16:AW31" si="1">SUM(AI16:AV16)</f>
        <v>21100</v>
      </c>
    </row>
    <row r="17" spans="1:49" ht="28.5" customHeight="1">
      <c r="A17" s="22">
        <v>20314502000</v>
      </c>
      <c r="B17" s="24" t="s">
        <v>7</v>
      </c>
      <c r="C17" s="25"/>
      <c r="D17" s="25"/>
      <c r="E17" s="25"/>
      <c r="F17" s="33">
        <f>71493</f>
        <v>71493</v>
      </c>
      <c r="G17" s="33"/>
      <c r="H17" s="33"/>
      <c r="I17" s="25"/>
      <c r="J17" s="25"/>
      <c r="K17" s="25"/>
      <c r="L17" s="25"/>
      <c r="M17" s="25"/>
      <c r="N17" s="25"/>
      <c r="O17" s="33">
        <f>60100</f>
        <v>60100</v>
      </c>
      <c r="P17" s="33"/>
      <c r="Q17" s="33">
        <v>23544</v>
      </c>
      <c r="R17" s="33">
        <f>110400</f>
        <v>110400</v>
      </c>
      <c r="S17" s="33"/>
      <c r="T17" s="33"/>
      <c r="U17" s="33"/>
      <c r="V17" s="33"/>
      <c r="W17" s="33"/>
      <c r="X17" s="33"/>
      <c r="Y17" s="33"/>
      <c r="Z17" s="33"/>
      <c r="AA17" s="33">
        <v>17850</v>
      </c>
      <c r="AB17" s="33">
        <f>4000</f>
        <v>4000</v>
      </c>
      <c r="AC17" s="33"/>
      <c r="AD17" s="33"/>
      <c r="AE17" s="33"/>
      <c r="AF17" s="33"/>
      <c r="AG17" s="33"/>
      <c r="AH17" s="64">
        <f t="shared" si="0"/>
        <v>287387</v>
      </c>
      <c r="AI17" s="33"/>
      <c r="AJ17" s="33"/>
      <c r="AK17" s="33">
        <v>117600</v>
      </c>
      <c r="AL17" s="33"/>
      <c r="AM17" s="33"/>
      <c r="AN17" s="33"/>
      <c r="AO17" s="33"/>
      <c r="AP17" s="33"/>
      <c r="AQ17" s="33"/>
      <c r="AR17" s="33"/>
      <c r="AS17" s="33"/>
      <c r="AT17" s="33"/>
      <c r="AU17" s="33"/>
      <c r="AV17" s="25"/>
      <c r="AW17" s="27">
        <f t="shared" si="1"/>
        <v>117600</v>
      </c>
    </row>
    <row r="18" spans="1:49" ht="28.5" customHeight="1">
      <c r="A18" s="22">
        <v>20314503000</v>
      </c>
      <c r="B18" s="24" t="s">
        <v>8</v>
      </c>
      <c r="C18" s="25"/>
      <c r="D18" s="25"/>
      <c r="E18" s="25"/>
      <c r="F18" s="33"/>
      <c r="G18" s="33"/>
      <c r="H18" s="33"/>
      <c r="I18" s="25"/>
      <c r="J18" s="25"/>
      <c r="K18" s="25"/>
      <c r="L18" s="25"/>
      <c r="M18" s="25"/>
      <c r="N18" s="25"/>
      <c r="O18" s="33">
        <f>5000+5000</f>
        <v>10000</v>
      </c>
      <c r="P18" s="33"/>
      <c r="Q18" s="33"/>
      <c r="R18" s="33"/>
      <c r="S18" s="33">
        <v>3000</v>
      </c>
      <c r="T18" s="33"/>
      <c r="U18" s="33"/>
      <c r="V18" s="33"/>
      <c r="W18" s="33"/>
      <c r="X18" s="33"/>
      <c r="Y18" s="33">
        <v>27000</v>
      </c>
      <c r="Z18" s="33"/>
      <c r="AA18" s="33"/>
      <c r="AB18" s="33"/>
      <c r="AC18" s="33"/>
      <c r="AE18" s="33">
        <v>140000</v>
      </c>
      <c r="AF18" s="33"/>
      <c r="AG18" s="33"/>
      <c r="AH18" s="64">
        <f t="shared" si="0"/>
        <v>180000</v>
      </c>
      <c r="AI18" s="33"/>
      <c r="AJ18" s="33"/>
      <c r="AK18" s="33">
        <v>93000</v>
      </c>
      <c r="AL18" s="33"/>
      <c r="AM18" s="33"/>
      <c r="AN18" s="33"/>
      <c r="AO18" s="33"/>
      <c r="AP18" s="33"/>
      <c r="AQ18" s="33"/>
      <c r="AR18" s="33">
        <v>1438960</v>
      </c>
      <c r="AS18" s="33">
        <v>150000</v>
      </c>
      <c r="AT18" s="33"/>
      <c r="AU18" s="33"/>
      <c r="AV18" s="33">
        <v>600000</v>
      </c>
      <c r="AW18" s="27">
        <f t="shared" si="1"/>
        <v>2281960</v>
      </c>
    </row>
    <row r="19" spans="1:49" ht="28.5" customHeight="1">
      <c r="A19" s="22">
        <v>20314504000</v>
      </c>
      <c r="B19" s="24" t="s">
        <v>9</v>
      </c>
      <c r="C19" s="25"/>
      <c r="D19" s="25"/>
      <c r="E19" s="25"/>
      <c r="F19" s="33">
        <f>113262</f>
        <v>113262</v>
      </c>
      <c r="G19" s="33"/>
      <c r="H19" s="33"/>
      <c r="I19" s="25"/>
      <c r="J19" s="25"/>
      <c r="K19" s="25"/>
      <c r="L19" s="25"/>
      <c r="M19" s="25"/>
      <c r="N19" s="25"/>
      <c r="O19" s="33">
        <f>40000</f>
        <v>40000</v>
      </c>
      <c r="P19" s="33"/>
      <c r="Q19" s="33">
        <v>8300</v>
      </c>
      <c r="R19" s="33">
        <f>28200</f>
        <v>28200</v>
      </c>
      <c r="S19" s="33">
        <v>3000</v>
      </c>
      <c r="T19" s="33"/>
      <c r="U19" s="33"/>
      <c r="V19" s="33"/>
      <c r="W19" s="33"/>
      <c r="X19" s="33"/>
      <c r="Y19" s="33">
        <v>25000</v>
      </c>
      <c r="Z19" s="33"/>
      <c r="AA19" s="33">
        <v>2550</v>
      </c>
      <c r="AB19" s="33"/>
      <c r="AC19" s="33"/>
      <c r="AD19" s="33"/>
      <c r="AE19" s="33"/>
      <c r="AF19" s="33"/>
      <c r="AG19" s="33"/>
      <c r="AH19" s="64">
        <f t="shared" si="0"/>
        <v>220312</v>
      </c>
      <c r="AI19" s="33"/>
      <c r="AJ19" s="33"/>
      <c r="AK19" s="33">
        <v>45100</v>
      </c>
      <c r="AL19" s="33"/>
      <c r="AM19" s="33"/>
      <c r="AN19" s="33"/>
      <c r="AO19" s="33"/>
      <c r="AP19" s="33"/>
      <c r="AQ19" s="33"/>
      <c r="AR19" s="33"/>
      <c r="AS19" s="33"/>
      <c r="AT19" s="33"/>
      <c r="AU19" s="33"/>
      <c r="AV19" s="33"/>
      <c r="AW19" s="27">
        <f t="shared" si="1"/>
        <v>45100</v>
      </c>
    </row>
    <row r="20" spans="1:49" ht="28.5" customHeight="1">
      <c r="A20" s="22">
        <v>20314505000</v>
      </c>
      <c r="B20" s="24" t="s">
        <v>10</v>
      </c>
      <c r="C20" s="25"/>
      <c r="D20" s="25"/>
      <c r="E20" s="25"/>
      <c r="F20" s="33"/>
      <c r="G20" s="33"/>
      <c r="H20" s="33"/>
      <c r="I20" s="25"/>
      <c r="J20" s="25"/>
      <c r="K20" s="25"/>
      <c r="L20" s="25"/>
      <c r="M20" s="25"/>
      <c r="N20" s="25"/>
      <c r="O20" s="33">
        <v>9000</v>
      </c>
      <c r="P20" s="33"/>
      <c r="Q20" s="33"/>
      <c r="R20" s="33">
        <v>18000</v>
      </c>
      <c r="S20" s="33"/>
      <c r="T20" s="33"/>
      <c r="U20" s="33"/>
      <c r="V20" s="33"/>
      <c r="W20" s="33"/>
      <c r="X20" s="33">
        <v>10000</v>
      </c>
      <c r="Y20" s="33"/>
      <c r="Z20" s="33"/>
      <c r="AA20" s="33"/>
      <c r="AB20" s="33"/>
      <c r="AC20" s="33"/>
      <c r="AD20" s="33"/>
      <c r="AE20" s="33"/>
      <c r="AF20" s="33"/>
      <c r="AG20" s="33"/>
      <c r="AH20" s="64">
        <f t="shared" si="0"/>
        <v>37000</v>
      </c>
      <c r="AI20" s="33"/>
      <c r="AJ20" s="33"/>
      <c r="AK20" s="33">
        <v>45000</v>
      </c>
      <c r="AL20" s="33"/>
      <c r="AM20" s="33"/>
      <c r="AN20" s="33"/>
      <c r="AO20" s="33"/>
      <c r="AP20" s="33"/>
      <c r="AQ20" s="33"/>
      <c r="AR20" s="33"/>
      <c r="AS20" s="33"/>
      <c r="AT20" s="33"/>
      <c r="AU20" s="33"/>
      <c r="AV20" s="33"/>
      <c r="AW20" s="27">
        <f t="shared" si="1"/>
        <v>45000</v>
      </c>
    </row>
    <row r="21" spans="1:49" ht="28.5" customHeight="1">
      <c r="A21" s="22">
        <v>20314506000</v>
      </c>
      <c r="B21" s="24" t="s">
        <v>11</v>
      </c>
      <c r="C21" s="25"/>
      <c r="D21" s="25"/>
      <c r="E21" s="25"/>
      <c r="F21" s="33">
        <f>62420</f>
        <v>62420</v>
      </c>
      <c r="G21" s="33"/>
      <c r="H21" s="33"/>
      <c r="I21" s="25"/>
      <c r="J21" s="25"/>
      <c r="K21" s="25"/>
      <c r="L21" s="25"/>
      <c r="M21" s="25"/>
      <c r="N21" s="25"/>
      <c r="O21" s="33">
        <f>25700</f>
        <v>25700</v>
      </c>
      <c r="P21" s="33">
        <f>60600</f>
        <v>60600</v>
      </c>
      <c r="Q21" s="33"/>
      <c r="R21" s="33">
        <f>20700</f>
        <v>20700</v>
      </c>
      <c r="S21" s="33">
        <f>3000</f>
        <v>3000</v>
      </c>
      <c r="T21" s="33"/>
      <c r="U21" s="33"/>
      <c r="V21" s="33"/>
      <c r="W21" s="33"/>
      <c r="X21" s="33"/>
      <c r="Y21" s="33"/>
      <c r="Z21" s="33"/>
      <c r="AA21" s="33"/>
      <c r="AB21" s="33">
        <f>27000</f>
        <v>27000</v>
      </c>
      <c r="AC21" s="33"/>
      <c r="AD21" s="33"/>
      <c r="AE21" s="33"/>
      <c r="AF21" s="33"/>
      <c r="AG21" s="33"/>
      <c r="AH21" s="64">
        <f t="shared" si="0"/>
        <v>199420</v>
      </c>
      <c r="AI21" s="33"/>
      <c r="AJ21" s="33"/>
      <c r="AK21" s="33">
        <v>62000</v>
      </c>
      <c r="AL21" s="33"/>
      <c r="AM21" s="33"/>
      <c r="AN21" s="33"/>
      <c r="AO21" s="33"/>
      <c r="AP21" s="33"/>
      <c r="AQ21" s="33"/>
      <c r="AR21" s="33"/>
      <c r="AS21" s="33"/>
      <c r="AT21" s="33"/>
      <c r="AU21" s="33"/>
      <c r="AV21" s="33">
        <f>700000+800000-350000</f>
        <v>1150000</v>
      </c>
      <c r="AW21" s="27">
        <f t="shared" si="1"/>
        <v>1212000</v>
      </c>
    </row>
    <row r="22" spans="1:49" ht="28.5" customHeight="1">
      <c r="A22" s="22">
        <v>20314507000</v>
      </c>
      <c r="B22" s="24" t="s">
        <v>12</v>
      </c>
      <c r="C22" s="25"/>
      <c r="D22" s="25"/>
      <c r="E22" s="25"/>
      <c r="F22" s="33"/>
      <c r="G22" s="33"/>
      <c r="H22" s="33"/>
      <c r="I22" s="25"/>
      <c r="J22" s="25"/>
      <c r="K22" s="25"/>
      <c r="L22" s="25"/>
      <c r="M22" s="25"/>
      <c r="N22" s="25"/>
      <c r="O22" s="33">
        <f>10000+5000</f>
        <v>15000</v>
      </c>
      <c r="P22" s="33"/>
      <c r="Q22" s="33"/>
      <c r="R22" s="33">
        <v>15000</v>
      </c>
      <c r="S22" s="33">
        <v>3000</v>
      </c>
      <c r="T22" s="33"/>
      <c r="U22" s="33"/>
      <c r="V22" s="33"/>
      <c r="W22" s="33"/>
      <c r="X22" s="33"/>
      <c r="Y22" s="33">
        <v>18000</v>
      </c>
      <c r="Z22" s="33"/>
      <c r="AA22" s="33"/>
      <c r="AB22" s="33"/>
      <c r="AC22" s="33"/>
      <c r="AD22" s="33"/>
      <c r="AE22" s="33"/>
      <c r="AF22" s="33"/>
      <c r="AG22" s="33"/>
      <c r="AH22" s="64">
        <f t="shared" si="0"/>
        <v>51000</v>
      </c>
      <c r="AI22" s="33"/>
      <c r="AJ22" s="33"/>
      <c r="AK22" s="33">
        <v>61700</v>
      </c>
      <c r="AL22" s="33"/>
      <c r="AM22" s="33"/>
      <c r="AN22" s="33"/>
      <c r="AO22" s="33"/>
      <c r="AP22" s="33"/>
      <c r="AQ22" s="33"/>
      <c r="AR22" s="33"/>
      <c r="AS22" s="33"/>
      <c r="AT22" s="33"/>
      <c r="AU22" s="33"/>
      <c r="AV22" s="33"/>
      <c r="AW22" s="27">
        <f t="shared" si="1"/>
        <v>61700</v>
      </c>
    </row>
    <row r="23" spans="1:49" ht="28.5" customHeight="1">
      <c r="A23" s="22">
        <v>20314511000</v>
      </c>
      <c r="B23" s="24" t="s">
        <v>13</v>
      </c>
      <c r="C23" s="25"/>
      <c r="D23" s="25"/>
      <c r="E23" s="25"/>
      <c r="F23" s="33">
        <f>23700</f>
        <v>23700</v>
      </c>
      <c r="G23" s="33"/>
      <c r="H23" s="33"/>
      <c r="I23" s="25"/>
      <c r="J23" s="25"/>
      <c r="K23" s="25"/>
      <c r="L23" s="25"/>
      <c r="M23" s="25"/>
      <c r="N23" s="25"/>
      <c r="O23" s="33">
        <f>10000+10000</f>
        <v>20000</v>
      </c>
      <c r="P23" s="33">
        <f>10000</f>
        <v>10000</v>
      </c>
      <c r="Q23" s="33">
        <f>41264+4200+25630</f>
        <v>71094</v>
      </c>
      <c r="R23" s="33">
        <f>38300</f>
        <v>38300</v>
      </c>
      <c r="S23" s="33">
        <v>3000</v>
      </c>
      <c r="T23" s="33"/>
      <c r="U23" s="33"/>
      <c r="V23" s="33"/>
      <c r="W23" s="33"/>
      <c r="X23" s="33"/>
      <c r="Y23" s="33">
        <v>17000</v>
      </c>
      <c r="Z23" s="33"/>
      <c r="AA23" s="33">
        <v>3600</v>
      </c>
      <c r="AB23" s="33"/>
      <c r="AC23" s="33"/>
      <c r="AE23" s="33">
        <v>50000</v>
      </c>
      <c r="AF23" s="33"/>
      <c r="AG23" s="33"/>
      <c r="AH23" s="64">
        <f t="shared" si="0"/>
        <v>236694</v>
      </c>
      <c r="AI23" s="33"/>
      <c r="AJ23" s="33">
        <v>446281</v>
      </c>
      <c r="AK23" s="33">
        <v>42200</v>
      </c>
      <c r="AL23" s="33"/>
      <c r="AM23" s="33"/>
      <c r="AN23" s="33"/>
      <c r="AO23" s="33"/>
      <c r="AP23" s="33"/>
      <c r="AQ23" s="33"/>
      <c r="AR23" s="33"/>
      <c r="AS23" s="33"/>
      <c r="AT23" s="33"/>
      <c r="AU23" s="33"/>
      <c r="AV23" s="26"/>
      <c r="AW23" s="27">
        <f t="shared" si="1"/>
        <v>488481</v>
      </c>
    </row>
    <row r="24" spans="1:49" ht="28.5" customHeight="1">
      <c r="A24" s="22">
        <v>20314512000</v>
      </c>
      <c r="B24" s="24" t="s">
        <v>14</v>
      </c>
      <c r="C24" s="25"/>
      <c r="D24" s="25"/>
      <c r="E24" s="25"/>
      <c r="F24" s="33"/>
      <c r="G24" s="33"/>
      <c r="H24" s="33"/>
      <c r="I24" s="25"/>
      <c r="J24" s="25"/>
      <c r="K24" s="25"/>
      <c r="L24" s="25"/>
      <c r="M24" s="25"/>
      <c r="N24" s="25"/>
      <c r="O24" s="33">
        <v>40000</v>
      </c>
      <c r="P24" s="33">
        <f>27000-9265</f>
        <v>17735</v>
      </c>
      <c r="Q24" s="33"/>
      <c r="R24" s="33">
        <f>27200-9265-10000</f>
        <v>7935</v>
      </c>
      <c r="S24" s="33">
        <v>3000</v>
      </c>
      <c r="T24" s="33"/>
      <c r="U24" s="33"/>
      <c r="V24" s="33">
        <v>4000</v>
      </c>
      <c r="W24" s="33"/>
      <c r="X24" s="33"/>
      <c r="Y24" s="33"/>
      <c r="Z24" s="33"/>
      <c r="AA24" s="33">
        <v>18530</v>
      </c>
      <c r="AB24" s="33"/>
      <c r="AC24" s="33"/>
      <c r="AD24" s="33"/>
      <c r="AE24" s="33"/>
      <c r="AF24" s="33"/>
      <c r="AG24" s="33"/>
      <c r="AH24" s="64">
        <f>SUM(C24:AG24)</f>
        <v>91200</v>
      </c>
      <c r="AI24" s="33"/>
      <c r="AJ24" s="33"/>
      <c r="AK24" s="33">
        <v>97400</v>
      </c>
      <c r="AL24" s="33"/>
      <c r="AM24" s="33"/>
      <c r="AN24" s="33"/>
      <c r="AO24" s="33"/>
      <c r="AP24" s="33"/>
      <c r="AQ24" s="33"/>
      <c r="AR24" s="33"/>
      <c r="AS24" s="33"/>
      <c r="AT24" s="33"/>
      <c r="AU24" s="33"/>
      <c r="AV24" s="26"/>
      <c r="AW24" s="27">
        <f t="shared" si="1"/>
        <v>97400</v>
      </c>
    </row>
    <row r="25" spans="1:49" s="48" customFormat="1" ht="28.5" customHeight="1">
      <c r="A25" s="43">
        <v>20314513000</v>
      </c>
      <c r="B25" s="44" t="s">
        <v>15</v>
      </c>
      <c r="C25" s="45"/>
      <c r="D25" s="45"/>
      <c r="E25" s="45"/>
      <c r="F25" s="47"/>
      <c r="G25" s="47"/>
      <c r="H25" s="47"/>
      <c r="I25" s="45"/>
      <c r="J25" s="45"/>
      <c r="K25" s="45"/>
      <c r="L25" s="45"/>
      <c r="M25" s="45"/>
      <c r="N25" s="45"/>
      <c r="O25" s="47">
        <v>20300</v>
      </c>
      <c r="P25" s="47">
        <f>40000-9000</f>
        <v>31000</v>
      </c>
      <c r="Q25" s="47"/>
      <c r="R25" s="47">
        <v>23000</v>
      </c>
      <c r="S25" s="47">
        <v>3000</v>
      </c>
      <c r="T25" s="47"/>
      <c r="U25" s="47"/>
      <c r="V25" s="47"/>
      <c r="W25" s="47"/>
      <c r="X25" s="47"/>
      <c r="Y25" s="47">
        <f>49000-29000</f>
        <v>20000</v>
      </c>
      <c r="Z25" s="47"/>
      <c r="AA25" s="47"/>
      <c r="AB25" s="47"/>
      <c r="AC25" s="47"/>
      <c r="AD25" s="47"/>
      <c r="AE25" s="47"/>
      <c r="AF25" s="47"/>
      <c r="AG25" s="47"/>
      <c r="AH25" s="64">
        <f t="shared" ref="AH25:AH30" si="2">SUM(C25:AG25)</f>
        <v>97300</v>
      </c>
      <c r="AI25" s="47"/>
      <c r="AJ25" s="47"/>
      <c r="AK25" s="47">
        <v>43700</v>
      </c>
      <c r="AL25" s="47"/>
      <c r="AM25" s="47"/>
      <c r="AN25" s="47"/>
      <c r="AO25" s="47"/>
      <c r="AP25" s="47"/>
      <c r="AQ25" s="47"/>
      <c r="AR25" s="47"/>
      <c r="AS25" s="47"/>
      <c r="AT25" s="47"/>
      <c r="AU25" s="47"/>
      <c r="AV25" s="46"/>
      <c r="AW25" s="27">
        <f t="shared" si="1"/>
        <v>43700</v>
      </c>
    </row>
    <row r="26" spans="1:49" ht="33.75" customHeight="1">
      <c r="A26" s="22">
        <v>20314514000</v>
      </c>
      <c r="B26" s="24" t="s">
        <v>16</v>
      </c>
      <c r="C26" s="25"/>
      <c r="D26" s="25"/>
      <c r="E26" s="25"/>
      <c r="F26" s="33"/>
      <c r="G26" s="33"/>
      <c r="H26" s="33"/>
      <c r="I26" s="25"/>
      <c r="J26" s="25"/>
      <c r="K26" s="25"/>
      <c r="L26" s="25"/>
      <c r="M26" s="25"/>
      <c r="N26" s="25"/>
      <c r="O26" s="33">
        <f>6000+1500+500</f>
        <v>8000</v>
      </c>
      <c r="P26" s="33"/>
      <c r="Q26" s="33"/>
      <c r="R26" s="47">
        <v>18000</v>
      </c>
      <c r="S26" s="33"/>
      <c r="T26" s="33"/>
      <c r="U26" s="33"/>
      <c r="V26" s="33"/>
      <c r="W26" s="33"/>
      <c r="X26" s="33"/>
      <c r="Y26" s="33">
        <v>8000</v>
      </c>
      <c r="Z26" s="33"/>
      <c r="AA26" s="33"/>
      <c r="AB26" s="33"/>
      <c r="AC26" s="33"/>
      <c r="AD26" s="33"/>
      <c r="AE26" s="33"/>
      <c r="AF26" s="33"/>
      <c r="AG26" s="33"/>
      <c r="AH26" s="64">
        <f t="shared" si="2"/>
        <v>34000</v>
      </c>
      <c r="AI26" s="33"/>
      <c r="AJ26" s="33"/>
      <c r="AK26" s="34">
        <v>44250</v>
      </c>
      <c r="AL26" s="34"/>
      <c r="AM26" s="34"/>
      <c r="AN26" s="34"/>
      <c r="AO26" s="34"/>
      <c r="AP26" s="34"/>
      <c r="AQ26" s="34"/>
      <c r="AR26" s="33"/>
      <c r="AS26" s="33"/>
      <c r="AT26" s="33"/>
      <c r="AU26" s="33"/>
      <c r="AV26" s="26"/>
      <c r="AW26" s="27">
        <f t="shared" si="1"/>
        <v>44250</v>
      </c>
    </row>
    <row r="27" spans="1:49" ht="28.5" customHeight="1">
      <c r="A27" s="22">
        <v>20314517000</v>
      </c>
      <c r="B27" s="24" t="s">
        <v>17</v>
      </c>
      <c r="C27" s="25"/>
      <c r="D27" s="25"/>
      <c r="E27" s="25"/>
      <c r="F27" s="33">
        <v>17200</v>
      </c>
      <c r="G27" s="33"/>
      <c r="H27" s="33"/>
      <c r="I27" s="25"/>
      <c r="J27" s="25"/>
      <c r="K27" s="25"/>
      <c r="L27" s="25"/>
      <c r="M27" s="25"/>
      <c r="N27" s="25"/>
      <c r="O27" s="33">
        <v>8600</v>
      </c>
      <c r="P27" s="33"/>
      <c r="Q27" s="33">
        <v>22000</v>
      </c>
      <c r="R27" s="33"/>
      <c r="S27" s="33"/>
      <c r="T27" s="33"/>
      <c r="U27" s="33"/>
      <c r="V27" s="33"/>
      <c r="W27" s="33"/>
      <c r="X27" s="33"/>
      <c r="Y27" s="33"/>
      <c r="Z27" s="33"/>
      <c r="AA27" s="33"/>
      <c r="AB27" s="33">
        <v>15000</v>
      </c>
      <c r="AC27" s="33"/>
      <c r="AD27" s="33"/>
      <c r="AE27" s="33">
        <v>20000</v>
      </c>
      <c r="AF27" s="33"/>
      <c r="AG27" s="33"/>
      <c r="AH27" s="64">
        <f t="shared" si="2"/>
        <v>82800</v>
      </c>
      <c r="AI27" s="33"/>
      <c r="AJ27" s="33"/>
      <c r="AK27" s="33">
        <v>45000</v>
      </c>
      <c r="AL27" s="33"/>
      <c r="AM27" s="33">
        <v>300000</v>
      </c>
      <c r="AN27" s="33"/>
      <c r="AO27" s="33"/>
      <c r="AP27" s="33"/>
      <c r="AQ27" s="33"/>
      <c r="AR27" s="33"/>
      <c r="AS27" s="33"/>
      <c r="AT27" s="33"/>
      <c r="AU27" s="33"/>
      <c r="AV27" s="26"/>
      <c r="AW27" s="27">
        <f t="shared" si="1"/>
        <v>345000</v>
      </c>
    </row>
    <row r="28" spans="1:49" ht="52.5" customHeight="1">
      <c r="A28" s="22">
        <v>20509000000</v>
      </c>
      <c r="B28" s="23" t="s">
        <v>19</v>
      </c>
      <c r="C28" s="25"/>
      <c r="D28" s="25"/>
      <c r="E28" s="25">
        <v>60000</v>
      </c>
      <c r="F28" s="33">
        <v>156355</v>
      </c>
      <c r="G28" s="33">
        <f>8400+2800</f>
        <v>11200</v>
      </c>
      <c r="H28" s="33">
        <v>3000</v>
      </c>
      <c r="I28" s="25">
        <f>17000+700</f>
        <v>17700</v>
      </c>
      <c r="J28" s="25">
        <v>2000</v>
      </c>
      <c r="K28" s="25">
        <v>11000</v>
      </c>
      <c r="L28" s="25"/>
      <c r="M28" s="25"/>
      <c r="N28" s="25"/>
      <c r="O28" s="33"/>
      <c r="P28" s="33"/>
      <c r="Q28" s="33"/>
      <c r="R28" s="33"/>
      <c r="S28" s="33"/>
      <c r="T28" s="33"/>
      <c r="U28" s="33"/>
      <c r="V28" s="33"/>
      <c r="W28" s="33"/>
      <c r="X28" s="33"/>
      <c r="Y28" s="33"/>
      <c r="Z28" s="33"/>
      <c r="AA28" s="33"/>
      <c r="AB28" s="33"/>
      <c r="AC28" s="33"/>
      <c r="AD28" s="33"/>
      <c r="AE28" s="33"/>
      <c r="AF28" s="33"/>
      <c r="AG28" s="33"/>
      <c r="AH28" s="64">
        <f t="shared" si="2"/>
        <v>261255</v>
      </c>
      <c r="AI28" s="33"/>
      <c r="AJ28" s="33"/>
      <c r="AK28" s="33"/>
      <c r="AL28" s="33">
        <v>20000</v>
      </c>
      <c r="AM28" s="33"/>
      <c r="AN28" s="33"/>
      <c r="AO28" s="33"/>
      <c r="AP28" s="33"/>
      <c r="AQ28" s="33"/>
      <c r="AR28" s="33"/>
      <c r="AS28" s="33"/>
      <c r="AT28" s="33"/>
      <c r="AU28" s="33"/>
      <c r="AV28" s="25"/>
      <c r="AW28" s="27">
        <f t="shared" si="1"/>
        <v>20000</v>
      </c>
    </row>
    <row r="29" spans="1:49" ht="52.5" customHeight="1">
      <c r="A29" s="22">
        <v>20518000000</v>
      </c>
      <c r="B29" s="23" t="s">
        <v>29</v>
      </c>
      <c r="C29" s="25"/>
      <c r="D29" s="25"/>
      <c r="E29" s="25"/>
      <c r="F29" s="33"/>
      <c r="G29" s="33"/>
      <c r="H29" s="33"/>
      <c r="I29" s="25"/>
      <c r="J29" s="25"/>
      <c r="K29" s="25"/>
      <c r="L29" s="25"/>
      <c r="M29" s="25"/>
      <c r="N29" s="25"/>
      <c r="O29" s="33"/>
      <c r="P29" s="33"/>
      <c r="Q29" s="33"/>
      <c r="R29" s="33"/>
      <c r="S29" s="33"/>
      <c r="T29" s="33"/>
      <c r="U29" s="33"/>
      <c r="V29" s="33"/>
      <c r="W29" s="33"/>
      <c r="X29" s="33"/>
      <c r="Y29" s="33"/>
      <c r="Z29" s="33"/>
      <c r="AA29" s="33"/>
      <c r="AB29" s="33"/>
      <c r="AC29" s="33"/>
      <c r="AD29" s="33"/>
      <c r="AE29" s="33"/>
      <c r="AF29" s="33"/>
      <c r="AG29" s="33"/>
      <c r="AH29" s="64">
        <f t="shared" si="2"/>
        <v>0</v>
      </c>
      <c r="AI29" s="33">
        <v>1819700</v>
      </c>
      <c r="AJ29" s="33"/>
      <c r="AK29" s="33"/>
      <c r="AL29" s="33"/>
      <c r="AM29" s="33"/>
      <c r="AN29" s="33">
        <f>17850+18530+3600+2550</f>
        <v>42530</v>
      </c>
      <c r="AO29" s="33"/>
      <c r="AP29" s="33"/>
      <c r="AQ29" s="33"/>
      <c r="AR29" s="33"/>
      <c r="AS29" s="33"/>
      <c r="AT29" s="33">
        <v>300000</v>
      </c>
      <c r="AU29" s="33"/>
      <c r="AV29" s="25"/>
      <c r="AW29" s="27">
        <f t="shared" si="1"/>
        <v>2162230</v>
      </c>
    </row>
    <row r="30" spans="1:49" ht="52.5" customHeight="1">
      <c r="A30" s="22">
        <v>20100000000</v>
      </c>
      <c r="B30" s="23" t="s">
        <v>22</v>
      </c>
      <c r="C30" s="25">
        <v>4032500</v>
      </c>
      <c r="D30" s="25">
        <v>1528285</v>
      </c>
      <c r="E30" s="25"/>
      <c r="F30" s="33"/>
      <c r="G30" s="33"/>
      <c r="H30" s="33"/>
      <c r="I30" s="25"/>
      <c r="J30" s="25"/>
      <c r="K30" s="25"/>
      <c r="L30" s="28">
        <v>296818</v>
      </c>
      <c r="M30" s="28">
        <v>23300</v>
      </c>
      <c r="N30" s="28">
        <v>9240</v>
      </c>
      <c r="O30" s="33"/>
      <c r="P30" s="33"/>
      <c r="Q30" s="33"/>
      <c r="R30" s="33"/>
      <c r="S30" s="33"/>
      <c r="T30" s="33">
        <v>30800</v>
      </c>
      <c r="U30" s="33">
        <v>463595</v>
      </c>
      <c r="V30" s="33"/>
      <c r="W30" s="33">
        <v>609580</v>
      </c>
      <c r="X30" s="33"/>
      <c r="Y30" s="33"/>
      <c r="Z30" s="33">
        <v>844502</v>
      </c>
      <c r="AA30" s="33"/>
      <c r="AB30" s="33"/>
      <c r="AC30" s="33">
        <v>1438960</v>
      </c>
      <c r="AD30" s="33">
        <v>1300000</v>
      </c>
      <c r="AE30" s="33"/>
      <c r="AF30" s="33">
        <v>150000</v>
      </c>
      <c r="AG30" s="33">
        <v>800000</v>
      </c>
      <c r="AH30" s="64">
        <f t="shared" si="2"/>
        <v>11527580</v>
      </c>
      <c r="AI30" s="29"/>
      <c r="AJ30" s="29"/>
      <c r="AK30" s="33"/>
      <c r="AL30" s="33"/>
      <c r="AM30" s="33"/>
      <c r="AN30" s="33"/>
      <c r="AO30" s="33"/>
      <c r="AP30" s="33"/>
      <c r="AQ30" s="33"/>
      <c r="AR30" s="33"/>
      <c r="AS30" s="33"/>
      <c r="AT30" s="33"/>
      <c r="AU30" s="33">
        <v>210000</v>
      </c>
      <c r="AV30" s="25"/>
      <c r="AW30" s="51">
        <f t="shared" si="1"/>
        <v>210000</v>
      </c>
    </row>
    <row r="31" spans="1:49" ht="33" customHeight="1">
      <c r="A31" s="22"/>
      <c r="B31" s="59" t="s">
        <v>34</v>
      </c>
      <c r="C31" s="25"/>
      <c r="D31" s="25"/>
      <c r="E31" s="25"/>
      <c r="F31" s="33"/>
      <c r="G31" s="33"/>
      <c r="H31" s="33"/>
      <c r="I31" s="25"/>
      <c r="J31" s="25"/>
      <c r="K31" s="25"/>
      <c r="L31" s="28"/>
      <c r="M31" s="28"/>
      <c r="N31" s="28"/>
      <c r="O31" s="33"/>
      <c r="P31" s="33"/>
      <c r="Q31" s="33"/>
      <c r="R31" s="33"/>
      <c r="S31" s="33"/>
      <c r="T31" s="33"/>
      <c r="U31" s="33"/>
      <c r="V31" s="33"/>
      <c r="W31" s="33"/>
      <c r="X31" s="33"/>
      <c r="Y31" s="33"/>
      <c r="Z31" s="33"/>
      <c r="AA31" s="33"/>
      <c r="AB31" s="33"/>
      <c r="AC31" s="33"/>
      <c r="AD31" s="33"/>
      <c r="AE31" s="33"/>
      <c r="AF31" s="33"/>
      <c r="AG31" s="33"/>
      <c r="AH31" s="64">
        <f>SUM(C31:AF31)</f>
        <v>0</v>
      </c>
      <c r="AI31" s="29"/>
      <c r="AJ31" s="29"/>
      <c r="AK31" s="33"/>
      <c r="AL31" s="33"/>
      <c r="AM31" s="33"/>
      <c r="AN31" s="33"/>
      <c r="AO31" s="33">
        <v>30000</v>
      </c>
      <c r="AP31" s="33">
        <v>50000</v>
      </c>
      <c r="AQ31" s="33">
        <f>41000+3000</f>
        <v>44000</v>
      </c>
      <c r="AR31" s="33"/>
      <c r="AS31" s="33"/>
      <c r="AT31" s="33"/>
      <c r="AU31" s="33"/>
      <c r="AV31" s="25"/>
      <c r="AW31" s="27">
        <f t="shared" si="1"/>
        <v>124000</v>
      </c>
    </row>
    <row r="32" spans="1:49" ht="28.5" customHeight="1">
      <c r="A32" s="1" t="s">
        <v>24</v>
      </c>
      <c r="B32" s="1" t="s">
        <v>23</v>
      </c>
      <c r="C32" s="30">
        <f t="shared" ref="C32:AA32" si="3">SUM(C16:C31)</f>
        <v>4032500</v>
      </c>
      <c r="D32" s="30">
        <f t="shared" si="3"/>
        <v>1528285</v>
      </c>
      <c r="E32" s="30">
        <f>SUM(E16:E31)</f>
        <v>60000</v>
      </c>
      <c r="F32" s="30">
        <f t="shared" si="3"/>
        <v>492430</v>
      </c>
      <c r="G32" s="30">
        <f t="shared" si="3"/>
        <v>11200</v>
      </c>
      <c r="H32" s="30">
        <f t="shared" si="3"/>
        <v>3000</v>
      </c>
      <c r="I32" s="30">
        <f t="shared" si="3"/>
        <v>17700</v>
      </c>
      <c r="J32" s="30">
        <f t="shared" si="3"/>
        <v>2000</v>
      </c>
      <c r="K32" s="30">
        <f t="shared" si="3"/>
        <v>11000</v>
      </c>
      <c r="L32" s="30">
        <f t="shared" si="3"/>
        <v>296818</v>
      </c>
      <c r="M32" s="30">
        <f t="shared" si="3"/>
        <v>23300</v>
      </c>
      <c r="N32" s="30">
        <f t="shared" si="3"/>
        <v>9240</v>
      </c>
      <c r="O32" s="30">
        <f t="shared" si="3"/>
        <v>264500</v>
      </c>
      <c r="P32" s="30">
        <f t="shared" si="3"/>
        <v>119335</v>
      </c>
      <c r="Q32" s="30">
        <f t="shared" si="3"/>
        <v>124938</v>
      </c>
      <c r="R32" s="30">
        <f t="shared" si="3"/>
        <v>285735</v>
      </c>
      <c r="S32" s="30">
        <f t="shared" si="3"/>
        <v>24000</v>
      </c>
      <c r="T32" s="30">
        <f t="shared" si="3"/>
        <v>30800</v>
      </c>
      <c r="U32" s="30">
        <f t="shared" si="3"/>
        <v>463595</v>
      </c>
      <c r="V32" s="30">
        <f t="shared" si="3"/>
        <v>4000</v>
      </c>
      <c r="W32" s="30">
        <f t="shared" si="3"/>
        <v>609580</v>
      </c>
      <c r="X32" s="30">
        <f t="shared" si="3"/>
        <v>20000</v>
      </c>
      <c r="Y32" s="30">
        <f>SUM(Y16:Y31)</f>
        <v>115000</v>
      </c>
      <c r="Z32" s="30">
        <f>SUM(Z16:Z31)</f>
        <v>844502</v>
      </c>
      <c r="AA32" s="30">
        <f t="shared" si="3"/>
        <v>42530</v>
      </c>
      <c r="AB32" s="30">
        <f t="shared" ref="AB32:AI32" si="4">SUM(AB16:AB31)</f>
        <v>46000</v>
      </c>
      <c r="AC32" s="30">
        <f t="shared" si="4"/>
        <v>1438960</v>
      </c>
      <c r="AD32" s="30">
        <f t="shared" si="4"/>
        <v>1300000</v>
      </c>
      <c r="AE32" s="30">
        <f>SUM(AE16:AE31)</f>
        <v>210000</v>
      </c>
      <c r="AF32" s="30">
        <f t="shared" si="4"/>
        <v>150000</v>
      </c>
      <c r="AG32" s="30">
        <f t="shared" si="4"/>
        <v>800000</v>
      </c>
      <c r="AH32" s="31">
        <f t="shared" si="4"/>
        <v>13380948</v>
      </c>
      <c r="AI32" s="30">
        <f t="shared" si="4"/>
        <v>1819700</v>
      </c>
      <c r="AJ32" s="30">
        <f>SUM(AJ16:AJ31)</f>
        <v>446281</v>
      </c>
      <c r="AK32" s="30">
        <f t="shared" ref="AK32" si="5">SUM(AK16:AK31)</f>
        <v>718050</v>
      </c>
      <c r="AL32" s="30">
        <f t="shared" ref="AL32:AU32" si="6">SUM(AL16:AL31)</f>
        <v>20000</v>
      </c>
      <c r="AM32" s="30">
        <f>SUM(AM16:AM31)</f>
        <v>300000</v>
      </c>
      <c r="AN32" s="30">
        <f>SUM(AN16:AN31)</f>
        <v>42530</v>
      </c>
      <c r="AO32" s="30">
        <f>SUM(AO16:AO31)</f>
        <v>30000</v>
      </c>
      <c r="AP32" s="30">
        <f>SUM(AP16:AP31)</f>
        <v>50000</v>
      </c>
      <c r="AQ32" s="30">
        <f t="shared" si="6"/>
        <v>44000</v>
      </c>
      <c r="AR32" s="30">
        <f t="shared" si="6"/>
        <v>1438960</v>
      </c>
      <c r="AS32" s="30">
        <f t="shared" si="6"/>
        <v>150000</v>
      </c>
      <c r="AT32" s="30">
        <f t="shared" si="6"/>
        <v>300000</v>
      </c>
      <c r="AU32" s="30">
        <f t="shared" si="6"/>
        <v>210000</v>
      </c>
      <c r="AV32" s="30">
        <f t="shared" ref="AV32" si="7">SUM(AV16:AV31)</f>
        <v>1750000</v>
      </c>
      <c r="AW32" s="32">
        <f>SUM(AW16:AW31)</f>
        <v>7319521</v>
      </c>
    </row>
    <row r="33" spans="3:49" s="7" customFormat="1" ht="60.75" customHeight="1">
      <c r="F33" s="62"/>
      <c r="G33" s="62"/>
      <c r="H33" s="62"/>
      <c r="J33" s="8"/>
      <c r="K33" s="8"/>
      <c r="L33" s="57"/>
      <c r="M33" s="17"/>
      <c r="N33" s="8"/>
      <c r="O33" s="18"/>
      <c r="P33" s="18"/>
      <c r="Q33" s="18"/>
      <c r="R33" s="18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78"/>
      <c r="AI33" s="78"/>
      <c r="AJ33" s="78"/>
      <c r="AK33" s="78"/>
      <c r="AL33" s="50"/>
      <c r="AM33" s="54"/>
      <c r="AN33" s="68"/>
      <c r="AO33" s="73"/>
      <c r="AP33" s="76"/>
      <c r="AQ33" s="17"/>
      <c r="AR33" s="17"/>
      <c r="AS33" s="17"/>
      <c r="AT33" s="17"/>
      <c r="AU33" s="17"/>
      <c r="AV33" s="17"/>
      <c r="AW33" s="54"/>
    </row>
    <row r="34" spans="3:49" ht="48.75" customHeight="1">
      <c r="D34" s="56"/>
      <c r="E34" s="56"/>
      <c r="F34" s="122" t="s">
        <v>77</v>
      </c>
      <c r="G34" s="122"/>
      <c r="H34" s="122"/>
      <c r="I34" s="122"/>
      <c r="J34" s="122"/>
      <c r="K34" s="122"/>
      <c r="L34" s="122"/>
      <c r="AB34" s="56"/>
      <c r="AC34" s="56"/>
      <c r="AD34" s="56"/>
      <c r="AE34" s="56"/>
      <c r="AF34" s="56"/>
      <c r="AG34" s="56"/>
      <c r="AH34" s="6"/>
    </row>
    <row r="35" spans="3:49">
      <c r="F35" s="63"/>
      <c r="G35" s="63"/>
      <c r="H35" s="63"/>
    </row>
    <row r="36" spans="3:49">
      <c r="F36" s="63"/>
      <c r="G36" s="63"/>
      <c r="H36" s="63"/>
      <c r="AH36" s="58"/>
      <c r="AI36" s="4"/>
      <c r="AJ36" s="4"/>
    </row>
    <row r="37" spans="3:49" ht="20.25">
      <c r="C37" s="6" t="s">
        <v>74</v>
      </c>
      <c r="F37" s="63"/>
      <c r="G37" s="63"/>
      <c r="H37" s="63"/>
      <c r="AH37" s="3"/>
      <c r="AI37" s="5"/>
      <c r="AJ37" s="5"/>
    </row>
    <row r="38" spans="3:49">
      <c r="F38" s="63"/>
      <c r="G38" s="63"/>
      <c r="H38" s="63"/>
      <c r="AH38" s="3"/>
      <c r="AI38" s="5"/>
      <c r="AJ38" s="5"/>
    </row>
    <row r="39" spans="3:49">
      <c r="F39" s="63"/>
      <c r="G39" s="63"/>
      <c r="H39" s="63"/>
    </row>
    <row r="40" spans="3:49">
      <c r="F40" s="63"/>
      <c r="G40" s="63"/>
      <c r="H40" s="63"/>
    </row>
    <row r="41" spans="3:49">
      <c r="F41" s="63"/>
      <c r="G41" s="63"/>
      <c r="H41" s="63"/>
    </row>
    <row r="42" spans="3:49">
      <c r="F42" s="63"/>
      <c r="G42" s="63"/>
      <c r="H42" s="63"/>
    </row>
    <row r="43" spans="3:49">
      <c r="F43" s="63"/>
      <c r="G43" s="63"/>
      <c r="H43" s="63"/>
    </row>
    <row r="44" spans="3:49">
      <c r="F44" s="63"/>
      <c r="G44" s="63"/>
      <c r="H44" s="63"/>
    </row>
    <row r="45" spans="3:49">
      <c r="F45" s="63"/>
      <c r="G45" s="63"/>
      <c r="H45" s="63"/>
    </row>
    <row r="46" spans="3:49">
      <c r="F46" s="63"/>
      <c r="G46" s="63"/>
      <c r="H46" s="63"/>
    </row>
    <row r="47" spans="3:49">
      <c r="F47" s="63"/>
      <c r="G47" s="63"/>
      <c r="H47" s="63"/>
    </row>
  </sheetData>
  <mergeCells count="74">
    <mergeCell ref="F34:L34"/>
    <mergeCell ref="J1:K1"/>
    <mergeCell ref="J2:K2"/>
    <mergeCell ref="J3:K3"/>
    <mergeCell ref="F3:G3"/>
    <mergeCell ref="F4:G4"/>
    <mergeCell ref="F1:G1"/>
    <mergeCell ref="F2:G2"/>
    <mergeCell ref="J4:K4"/>
    <mergeCell ref="C6:I6"/>
    <mergeCell ref="D12:D13"/>
    <mergeCell ref="C10:C11"/>
    <mergeCell ref="AI1:AW1"/>
    <mergeCell ref="M7:AH7"/>
    <mergeCell ref="AI9:AW9"/>
    <mergeCell ref="AQ12:AQ13"/>
    <mergeCell ref="AR12:AR13"/>
    <mergeCell ref="O12:O13"/>
    <mergeCell ref="AB12:AB13"/>
    <mergeCell ref="AK12:AK13"/>
    <mergeCell ref="AH10:AH13"/>
    <mergeCell ref="M12:M13"/>
    <mergeCell ref="U12:U13"/>
    <mergeCell ref="AI12:AI13"/>
    <mergeCell ref="AW10:AW13"/>
    <mergeCell ref="AL12:AL13"/>
    <mergeCell ref="AI10:AV10"/>
    <mergeCell ref="M9:AH9"/>
    <mergeCell ref="A9:A14"/>
    <mergeCell ref="C12:C13"/>
    <mergeCell ref="G12:G13"/>
    <mergeCell ref="H12:H13"/>
    <mergeCell ref="F12:F13"/>
    <mergeCell ref="B9:B14"/>
    <mergeCell ref="D10:K10"/>
    <mergeCell ref="J12:J13"/>
    <mergeCell ref="K12:K13"/>
    <mergeCell ref="I12:I13"/>
    <mergeCell ref="D9:L9"/>
    <mergeCell ref="L10:AB10"/>
    <mergeCell ref="D11:K11"/>
    <mergeCell ref="L12:L13"/>
    <mergeCell ref="R12:R13"/>
    <mergeCell ref="S12:S13"/>
    <mergeCell ref="V12:V13"/>
    <mergeCell ref="AC12:AC13"/>
    <mergeCell ref="E12:E13"/>
    <mergeCell ref="AD12:AD13"/>
    <mergeCell ref="AA12:AA13"/>
    <mergeCell ref="AB11:AG11"/>
    <mergeCell ref="AR11:AV11"/>
    <mergeCell ref="AS12:AS13"/>
    <mergeCell ref="AN12:AN13"/>
    <mergeCell ref="AV12:AV13"/>
    <mergeCell ref="AM12:AM13"/>
    <mergeCell ref="AU12:AU13"/>
    <mergeCell ref="AO12:AO13"/>
    <mergeCell ref="AT12:AT13"/>
    <mergeCell ref="AH33:AK33"/>
    <mergeCell ref="X12:X13"/>
    <mergeCell ref="AF12:AF13"/>
    <mergeCell ref="L11:AA11"/>
    <mergeCell ref="N12:N13"/>
    <mergeCell ref="AI11:AQ11"/>
    <mergeCell ref="P12:P13"/>
    <mergeCell ref="Q12:Q13"/>
    <mergeCell ref="T12:T13"/>
    <mergeCell ref="AJ12:AJ13"/>
    <mergeCell ref="AG12:AG13"/>
    <mergeCell ref="Z12:Z13"/>
    <mergeCell ref="W12:W13"/>
    <mergeCell ref="AP12:AP13"/>
    <mergeCell ref="AE12:AE13"/>
    <mergeCell ref="Y12:Y13"/>
  </mergeCells>
  <printOptions horizontalCentered="1" verticalCentered="1"/>
  <pageMargins left="0.43307086614173229" right="0.19685039370078741" top="0.31496062992125984" bottom="0.19685039370078741" header="0.31496062992125984" footer="0.19685039370078741"/>
  <pageSetup paperSize="9" scale="32" fitToWidth="5" orientation="landscape" blackAndWhite="1" horizontalDpi="180" verticalDpi="180" r:id="rId1"/>
  <headerFooter differentFirst="1" alignWithMargins="0">
    <oddHeader xml:space="preserve">&amp;C&amp;"Times New Roman,курсив"
&amp;R&amp;16Продовження додатка 5 
</oddHeader>
  </headerFooter>
  <colBreaks count="1" manualBreakCount="1">
    <brk id="12" max="36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дод</vt:lpstr>
      <vt:lpstr>дод!Заголовки_для_печати</vt:lpstr>
      <vt:lpstr>дод!Область_печати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2020-11-12T11:39:22Z</dcterms:modified>
</cp:coreProperties>
</file>